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tabRatio="530" activeTab="0"/>
  </bookViews>
  <sheets>
    <sheet name="Limit deposition velocities" sheetId="1" r:id="rId1"/>
    <sheet name="Aplicaciones de VL" sheetId="2" r:id="rId2"/>
    <sheet name="JRI" sheetId="3" r:id="rId3"/>
    <sheet name="Wasp_1" sheetId="4" r:id="rId4"/>
    <sheet name="Wasp_2" sheetId="5" r:id="rId5"/>
    <sheet name="Wasp_3" sheetId="6" r:id="rId6"/>
    <sheet name="Ref" sheetId="7" r:id="rId7"/>
  </sheets>
  <definedNames/>
  <calcPr fullCalcOnLoad="1"/>
</workbook>
</file>

<file path=xl/sharedStrings.xml><?xml version="1.0" encoding="utf-8"?>
<sst xmlns="http://schemas.openxmlformats.org/spreadsheetml/2006/main" count="706" uniqueCount="180">
  <si>
    <t xml:space="preserve"> </t>
  </si>
  <si>
    <t>mm</t>
  </si>
  <si>
    <t>STD</t>
  </si>
  <si>
    <t>dn</t>
  </si>
  <si>
    <t xml:space="preserve"> - </t>
  </si>
  <si>
    <t>in</t>
  </si>
  <si>
    <t>m</t>
  </si>
  <si>
    <t xml:space="preserve"> -</t>
  </si>
  <si>
    <t>d =</t>
  </si>
  <si>
    <r>
      <t>m</t>
    </r>
    <r>
      <rPr>
        <sz val="10"/>
        <rFont val="Arial"/>
        <family val="2"/>
      </rPr>
      <t>m</t>
    </r>
  </si>
  <si>
    <t>%</t>
  </si>
  <si>
    <t>Velocidades de depositación de pulpas, de acuerdo a JRI  [1]</t>
  </si>
  <si>
    <t>Se presentan relaciones para tres casos:</t>
  </si>
  <si>
    <t>1)</t>
  </si>
  <si>
    <t>2)</t>
  </si>
  <si>
    <t>3)</t>
  </si>
  <si>
    <t>La función  " Slurry_Limit_Deposition_Velocity_JRI_Imp_d50_Cv_D_Ss" selecciona la ecuación adecuada de acuerdo a los tres criterios arriba indicados.</t>
  </si>
  <si>
    <t xml:space="preserve">gravedad específica de los sólidos "Ss [-]".  </t>
  </si>
  <si>
    <t>La función mencionada utiliza la función Slurry_Fl_McElvain_d50_Cv para la determinación del factor de corrección "FL"</t>
  </si>
  <si>
    <r>
      <t>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&gt;=</t>
    </r>
  </si>
  <si>
    <t xml:space="preserve">Ec. b  </t>
  </si>
  <si>
    <t xml:space="preserve"> d50 &gt;= 200 micrones, vL=FL *  (2* g * d * (SS -1))^0.5</t>
  </si>
  <si>
    <t>(Se usa para todo diámetro, en vista de que no hay ecuaciones para diámetros grandes o pequeños)</t>
  </si>
  <si>
    <r>
      <t>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&lt;</t>
    </r>
  </si>
  <si>
    <t xml:space="preserve">Ec. a  </t>
  </si>
  <si>
    <t xml:space="preserve"> d50 &lt; 200 micrones y D&lt; 150 mm, vL=1.1 *FL *  (2* g * d * (SS -1)^0.6)^0.5</t>
  </si>
  <si>
    <t>D o B &lt;=</t>
  </si>
  <si>
    <t>JRI. Para sólidos de granulometría fina, espectro granulométrico angosto y tubos de pequeño diámetro.</t>
  </si>
  <si>
    <t xml:space="preserve">Ec. c  </t>
  </si>
  <si>
    <t xml:space="preserve"> d50 &lt; 200 micrones y D&gt;= 150 mm, vL=1.25 *FL *  (2* g * d * (SS -1))^0.25</t>
  </si>
  <si>
    <t>D o B &gt;=</t>
  </si>
  <si>
    <t>JRI. Para sólidos de granulometría fina, espectro granulométrico angosto y tubos de gran diámetro.</t>
  </si>
  <si>
    <r>
      <t>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&lt;=</t>
    </r>
  </si>
  <si>
    <r>
      <t>d50 &lt;= 200</t>
    </r>
    <r>
      <rPr>
        <sz val="10"/>
        <rFont val="Symbol"/>
        <family val="1"/>
      </rPr>
      <t xml:space="preserve">  m</t>
    </r>
    <r>
      <rPr>
        <sz val="10"/>
        <rFont val="Arial"/>
        <family val="2"/>
      </rPr>
      <t>m</t>
    </r>
  </si>
  <si>
    <t>D o B &gt;</t>
  </si>
  <si>
    <t xml:space="preserve">1. Fórmula de JRI </t>
  </si>
  <si>
    <t>[1]</t>
  </si>
  <si>
    <t>[Ec.b]</t>
  </si>
  <si>
    <t xml:space="preserve">2. Fórmulas de JRI </t>
  </si>
  <si>
    <t>[Ec.c]</t>
  </si>
  <si>
    <t>3.-</t>
  </si>
  <si>
    <t xml:space="preserve">Fórmulas de JRI </t>
  </si>
  <si>
    <t>[Ec.a]</t>
  </si>
  <si>
    <t>4.-Wasp</t>
  </si>
  <si>
    <r>
      <t xml:space="preserve">Para sólidos de granulometría </t>
    </r>
    <r>
      <rPr>
        <b/>
        <u val="single"/>
        <sz val="10"/>
        <rFont val="Arial"/>
        <family val="2"/>
      </rPr>
      <t>gruesa</t>
    </r>
    <r>
      <rPr>
        <u val="single"/>
        <sz val="10"/>
        <rFont val="Arial"/>
        <family val="2"/>
      </rPr>
      <t xml:space="preserve"> </t>
    </r>
  </si>
  <si>
    <r>
      <t xml:space="preserve">Para sólidos de granulometría </t>
    </r>
    <r>
      <rPr>
        <b/>
        <u val="single"/>
        <sz val="10"/>
        <rFont val="Arial"/>
        <family val="2"/>
      </rPr>
      <t>fina</t>
    </r>
    <r>
      <rPr>
        <sz val="10"/>
        <rFont val="Arial"/>
        <family val="2"/>
      </rPr>
      <t>,</t>
    </r>
  </si>
  <si>
    <r>
      <t xml:space="preserve">Para sólidos de granulometría </t>
    </r>
    <r>
      <rPr>
        <u val="single"/>
        <sz val="10"/>
        <rFont val="Arial"/>
        <family val="2"/>
      </rPr>
      <t>f</t>
    </r>
    <r>
      <rPr>
        <b/>
        <u val="single"/>
        <sz val="10"/>
        <rFont val="Arial"/>
        <family val="2"/>
      </rPr>
      <t>ina</t>
    </r>
    <r>
      <rPr>
        <sz val="10"/>
        <rFont val="Arial"/>
        <family val="2"/>
      </rPr>
      <t>,</t>
    </r>
  </si>
  <si>
    <r>
      <t xml:space="preserve">espectro granulométrico </t>
    </r>
    <r>
      <rPr>
        <b/>
        <u val="single"/>
        <sz val="10"/>
        <rFont val="Arial"/>
        <family val="2"/>
      </rPr>
      <t>ancho</t>
    </r>
    <r>
      <rPr>
        <sz val="10"/>
        <rFont val="Arial"/>
        <family val="2"/>
      </rPr>
      <t xml:space="preserve"> y</t>
    </r>
  </si>
  <si>
    <r>
      <t xml:space="preserve">espectro granulométrico </t>
    </r>
    <r>
      <rPr>
        <b/>
        <u val="single"/>
        <sz val="10"/>
        <rFont val="Arial"/>
        <family val="2"/>
      </rPr>
      <t>angosto</t>
    </r>
    <r>
      <rPr>
        <sz val="10"/>
        <rFont val="Arial"/>
        <family val="2"/>
      </rPr>
      <t xml:space="preserve"> y</t>
    </r>
  </si>
  <si>
    <r>
      <t xml:space="preserve">tubos de </t>
    </r>
    <r>
      <rPr>
        <b/>
        <u val="single"/>
        <sz val="10"/>
        <rFont val="Arial"/>
        <family val="2"/>
      </rPr>
      <t>pequeño</t>
    </r>
    <r>
      <rPr>
        <sz val="10"/>
        <rFont val="Arial"/>
        <family val="2"/>
      </rPr>
      <t xml:space="preserve"> diámetro</t>
    </r>
  </si>
  <si>
    <r>
      <t>tubos de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gran</t>
    </r>
    <r>
      <rPr>
        <sz val="10"/>
        <rFont val="Arial"/>
        <family val="2"/>
      </rPr>
      <t xml:space="preserve"> diámetro</t>
    </r>
  </si>
  <si>
    <t>[Ec.1]</t>
  </si>
  <si>
    <t>[Ec.2]</t>
  </si>
  <si>
    <r>
      <t>v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</si>
  <si>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*  (2* g * d * (S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-1))^0.5</t>
    </r>
  </si>
  <si>
    <r>
      <t>1.25 *F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*  (2* g * d * (S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-1))^0.25</t>
    </r>
  </si>
  <si>
    <r>
      <t>1.1 *F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*  (2* g * d * (S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-1)^0.6)^0.5</t>
    </r>
  </si>
  <si>
    <t>Aplicación</t>
  </si>
  <si>
    <r>
      <t>d</t>
    </r>
    <r>
      <rPr>
        <vertAlign val="subscript"/>
        <sz val="10"/>
        <rFont val="Arial"/>
        <family val="2"/>
      </rPr>
      <t xml:space="preserve">50 </t>
    </r>
    <r>
      <rPr>
        <sz val="10"/>
        <rFont val="Arial"/>
        <family val="2"/>
      </rPr>
      <t>=</t>
    </r>
  </si>
  <si>
    <r>
      <t>C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</si>
  <si>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</si>
  <si>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Factor de corrección de Mc Elvain y Cave</t>
  </si>
  <si>
    <r>
      <t>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</si>
  <si>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t>Slurry_Fl_McElvain_d50_Cv(E19;E20)</t>
  </si>
  <si>
    <r>
      <t>F</t>
    </r>
    <r>
      <rPr>
        <vertAlign val="subscript"/>
        <sz val="8"/>
        <rFont val="Arial Narrow"/>
        <family val="2"/>
      </rPr>
      <t>L</t>
    </r>
    <r>
      <rPr>
        <sz val="8"/>
        <rFont val="Arial Narrow"/>
        <family val="2"/>
      </rPr>
      <t>' =</t>
    </r>
  </si>
  <si>
    <t>3.32 * (Cv/100)^0.213</t>
  </si>
  <si>
    <r>
      <t>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:</t>
    </r>
  </si>
  <si>
    <r>
      <t>5% &lt;= C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&lt;= 40%</t>
    </r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</si>
  <si>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:</t>
    </r>
  </si>
  <si>
    <t>Velocidad de decantación</t>
  </si>
  <si>
    <r>
      <t>F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>' * ( (2 * g * Di * (Ss-1))^0.5 ) * (d50/Di)^(1/6)</t>
    </r>
  </si>
  <si>
    <t>g =</t>
  </si>
  <si>
    <r>
      <t>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</si>
  <si>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m/s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</si>
  <si>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t>d :</t>
  </si>
  <si>
    <t xml:space="preserve">m </t>
  </si>
  <si>
    <t xml:space="preserve">m/s </t>
  </si>
  <si>
    <r>
      <t>v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</t>
    </r>
  </si>
  <si>
    <t>m/s</t>
  </si>
  <si>
    <t>VL =</t>
  </si>
  <si>
    <r>
      <t>d</t>
    </r>
    <r>
      <rPr>
        <vertAlign val="subscript"/>
        <sz val="9"/>
        <rFont val="Arial"/>
        <family val="2"/>
      </rPr>
      <t xml:space="preserve">50 </t>
    </r>
    <r>
      <rPr>
        <sz val="9"/>
        <rFont val="Arial"/>
        <family val="2"/>
      </rPr>
      <t>=</t>
    </r>
  </si>
  <si>
    <r>
      <t>C</t>
    </r>
    <r>
      <rPr>
        <vertAlign val="subscript"/>
        <sz val="9"/>
        <rFont val="Arial"/>
        <family val="2"/>
      </rPr>
      <t xml:space="preserve">v </t>
    </r>
    <r>
      <rPr>
        <sz val="9"/>
        <rFont val="Arial"/>
        <family val="2"/>
      </rPr>
      <t>=</t>
    </r>
  </si>
  <si>
    <r>
      <t>S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=</t>
    </r>
  </si>
  <si>
    <r>
      <t>Caso de pulpas con diámetro de partícula "d</t>
    </r>
    <r>
      <rPr>
        <vertAlign val="subscript"/>
        <sz val="11"/>
        <color indexed="8"/>
        <rFont val="Calibri"/>
        <family val="2"/>
      </rPr>
      <t>50</t>
    </r>
    <r>
      <rPr>
        <sz val="10"/>
        <rFont val="Arial"/>
        <family val="2"/>
      </rPr>
      <t xml:space="preserve"> &gt;= 200 </t>
    </r>
    <r>
      <rPr>
        <sz val="11"/>
        <color indexed="8"/>
        <rFont val="Symbol"/>
        <family val="1"/>
      </rPr>
      <t>m</t>
    </r>
    <r>
      <rPr>
        <sz val="10"/>
        <rFont val="Arial"/>
        <family val="2"/>
      </rPr>
      <t>m"</t>
    </r>
  </si>
  <si>
    <r>
      <t>Caso de pulpas con diámetro de partícula "d</t>
    </r>
    <r>
      <rPr>
        <vertAlign val="subscript"/>
        <sz val="11"/>
        <color indexed="8"/>
        <rFont val="Calibri"/>
        <family val="2"/>
      </rPr>
      <t>50</t>
    </r>
    <r>
      <rPr>
        <sz val="10"/>
        <rFont val="Arial"/>
        <family val="2"/>
      </rPr>
      <t xml:space="preserve"> &lt; 200 </t>
    </r>
    <r>
      <rPr>
        <sz val="11"/>
        <color indexed="8"/>
        <rFont val="Symbol"/>
        <family val="1"/>
      </rPr>
      <t>m</t>
    </r>
    <r>
      <rPr>
        <sz val="10"/>
        <rFont val="Arial"/>
        <family val="2"/>
      </rPr>
      <t xml:space="preserve">m" en </t>
    </r>
  </si>
  <si>
    <t>La función  " Slurry_Limit_Deposition_Velocity_JRI_Imp_d50_Cv_</t>
  </si>
  <si>
    <t xml:space="preserve">D_Ss" selecciona la ecuación adecuada  de acuerdo a los tres </t>
  </si>
  <si>
    <t>criterios arriba indicados.</t>
  </si>
  <si>
    <r>
      <t>Las variables de entrada son el diámetro medio de partícula "d</t>
    </r>
    <r>
      <rPr>
        <vertAlign val="subscript"/>
        <sz val="11"/>
        <color indexed="8"/>
        <rFont val="Calibri"/>
        <family val="2"/>
      </rPr>
      <t>50</t>
    </r>
    <r>
      <rPr>
        <sz val="10"/>
        <rFont val="Arial"/>
        <family val="2"/>
      </rPr>
      <t xml:space="preserve">" , </t>
    </r>
  </si>
  <si>
    <t>La función mencionada utiliza la función Slurry_Fl_McElvain_d50</t>
  </si>
  <si>
    <t>Slurry_Limit_Deposition_Velocity_JRI_SI_d50_Cv_D_Ss</t>
  </si>
  <si>
    <r>
      <t>_Cv para la determinación del factor  de corrección "F</t>
    </r>
    <r>
      <rPr>
        <vertAlign val="subscript"/>
        <sz val="11"/>
        <color indexed="8"/>
        <rFont val="Calibri"/>
        <family val="2"/>
      </rPr>
      <t>L</t>
    </r>
    <r>
      <rPr>
        <sz val="10"/>
        <rFont val="Arial"/>
        <family val="2"/>
      </rPr>
      <t>"</t>
    </r>
  </si>
  <si>
    <r>
      <t>Caso de pulpas con diámetro de partícula "d</t>
    </r>
    <r>
      <rPr>
        <vertAlign val="subscript"/>
        <sz val="11"/>
        <color indexed="8"/>
        <rFont val="Calibri"/>
        <family val="2"/>
      </rPr>
      <t>50</t>
    </r>
    <r>
      <rPr>
        <sz val="10"/>
        <rFont val="Arial"/>
        <family val="2"/>
      </rPr>
      <t xml:space="preserve"> &lt; 200 </t>
    </r>
    <r>
      <rPr>
        <sz val="11"/>
        <color indexed="8"/>
        <rFont val="Symbol"/>
        <family val="1"/>
      </rPr>
      <t>m</t>
    </r>
    <r>
      <rPr>
        <sz val="10"/>
        <rFont val="Arial"/>
        <family val="2"/>
      </rPr>
      <t>m" en tubos de pequeño diámetro "D &lt;= 150mm"</t>
    </r>
  </si>
  <si>
    <r>
      <t>Caso de pulpas con diámetro de partícula "d</t>
    </r>
    <r>
      <rPr>
        <vertAlign val="subscript"/>
        <sz val="11"/>
        <color indexed="8"/>
        <rFont val="Calibri"/>
        <family val="2"/>
      </rPr>
      <t>50</t>
    </r>
    <r>
      <rPr>
        <sz val="10"/>
        <rFont val="Arial"/>
        <family val="2"/>
      </rPr>
      <t xml:space="preserve"> &lt; 200 </t>
    </r>
    <r>
      <rPr>
        <sz val="11"/>
        <color indexed="8"/>
        <rFont val="Symbol"/>
        <family val="1"/>
      </rPr>
      <t>m</t>
    </r>
    <r>
      <rPr>
        <sz val="10"/>
        <rFont val="Arial"/>
        <family val="2"/>
      </rPr>
      <t>m" en tubos de gran diámetro "D &gt;150mm"</t>
    </r>
  </si>
  <si>
    <r>
      <t>Las variables de entrada son el diámetro medio de partícula "d</t>
    </r>
    <r>
      <rPr>
        <vertAlign val="subscript"/>
        <sz val="11"/>
        <color indexed="8"/>
        <rFont val="Calibri"/>
        <family val="2"/>
      </rPr>
      <t>50</t>
    </r>
    <r>
      <rPr>
        <sz val="11"/>
        <color indexed="8"/>
        <rFont val="Calibri"/>
        <family val="2"/>
      </rPr>
      <t xml:space="preserve"> [</t>
    </r>
    <r>
      <rPr>
        <sz val="11"/>
        <color indexed="8"/>
        <rFont val="Symbol"/>
        <family val="1"/>
      </rPr>
      <t>m</t>
    </r>
    <r>
      <rPr>
        <sz val="11"/>
        <color indexed="8"/>
        <rFont val="Calibri"/>
        <family val="2"/>
      </rPr>
      <t>m]</t>
    </r>
    <r>
      <rPr>
        <sz val="10"/>
        <rFont val="Arial"/>
        <family val="2"/>
      </rPr>
      <t xml:space="preserve">" , la concentración en volumen "Cv [%]", el diámetro de la cañería "d [mm]" y la </t>
    </r>
  </si>
  <si>
    <t>Aplicación (Imp)</t>
  </si>
  <si>
    <t>Aplicación (SI)</t>
  </si>
  <si>
    <r>
      <t>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&gt;= 200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</si>
  <si>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r>
      <t>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&lt; 200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</si>
  <si>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>'Ec. 1</t>
  </si>
  <si>
    <r>
      <t xml:space="preserve">d50 &gt;= 200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</si>
  <si>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>d cualquiera</t>
  </si>
  <si>
    <r>
      <t xml:space="preserve">d50 &lt; 200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</si>
  <si>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 xml:space="preserve"> 'Ec. 3</t>
  </si>
  <si>
    <t>'Ec. 2</t>
  </si>
  <si>
    <t>granulométrico angosto y tubos de gran diámetro.</t>
  </si>
  <si>
    <t>granulométrico angosto y tubos de pequeño diámetro.</t>
  </si>
  <si>
    <t xml:space="preserve">JRI. Para sólidos de granulometría fina, espectro </t>
  </si>
  <si>
    <t xml:space="preserve">d50 &lt; 200 micrones y  D&gt;= 150 mm, </t>
  </si>
  <si>
    <t xml:space="preserve">d50 &lt; 200 micrones y   D&lt; 150 mm, </t>
  </si>
  <si>
    <r>
      <t>v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2"/>
      </rPr>
      <t>= FL *  (2* g * d * (SS -1))^0.5</t>
    </r>
  </si>
  <si>
    <r>
      <t>v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2"/>
      </rPr>
      <t>= 1.25 *FL *  (2* g * d * (SS -1))^0.25</t>
    </r>
  </si>
  <si>
    <r>
      <t>v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2"/>
      </rPr>
      <t>= 1.1 *FL *  (2* g * d * (SS -1)^0.6)^0.5</t>
    </r>
  </si>
  <si>
    <t xml:space="preserve">JRI. Se usa para todo diámetro, en vista de que no </t>
  </si>
  <si>
    <t>hay ecuación para diámetros grandes</t>
  </si>
  <si>
    <t>d &gt;= 150 mm</t>
  </si>
  <si>
    <t>d &lt; 150 mm</t>
  </si>
  <si>
    <t>(Entrega valores mása altos que JRI)</t>
  </si>
  <si>
    <t xml:space="preserve">d50 &gt;= 200 micrones, </t>
  </si>
  <si>
    <t>tubos de pequeño diámetro "D &lt; 150 mm"</t>
  </si>
  <si>
    <r>
      <t>1,25 * 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*  (2* g * d * (S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-1))^0.25</t>
    </r>
  </si>
  <si>
    <t>d &gt; 150 mm</t>
  </si>
  <si>
    <t>d &gt; 6 in</t>
  </si>
  <si>
    <t>cualquier diámetro</t>
  </si>
  <si>
    <t>5% &lt;= Cv &lt;= 40%</t>
  </si>
  <si>
    <t>d &lt;= 6 in</t>
  </si>
  <si>
    <t>d &lt;= 150 mm</t>
  </si>
  <si>
    <t>[Ec.3]</t>
  </si>
  <si>
    <t>Nota</t>
  </si>
  <si>
    <t>Velocidad límite de decantación</t>
  </si>
  <si>
    <r>
      <t xml:space="preserve">   v</t>
    </r>
    <r>
      <rPr>
        <vertAlign val="subscript"/>
        <sz val="9"/>
        <rFont val="Arial"/>
        <family val="2"/>
      </rPr>
      <t>L</t>
    </r>
    <r>
      <rPr>
        <sz val="9"/>
        <rFont val="Arial"/>
        <family val="2"/>
      </rPr>
      <t xml:space="preserve"> = F</t>
    </r>
    <r>
      <rPr>
        <vertAlign val="subscript"/>
        <sz val="9"/>
        <rFont val="Arial"/>
        <family val="2"/>
      </rPr>
      <t>L</t>
    </r>
    <r>
      <rPr>
        <sz val="9"/>
        <rFont val="Arial"/>
        <family val="2"/>
      </rPr>
      <t>' * ( (2 * g * Di * (Ss-1))^0.5 ) * (d50/Di)^(1/6)</t>
    </r>
  </si>
  <si>
    <t>Slurry_Limit_Deposition_Velocity_JRI_SI_d50_Cv_dn_Ss</t>
  </si>
  <si>
    <t>Slurry_Limit_Deposition_Velocity_JRI_Imp_d50_Cv_dn_Ss</t>
  </si>
  <si>
    <r>
      <t>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</si>
  <si>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t>Sch =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</si>
  <si>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</si>
  <si>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r>
      <t>10 &lt;= d</t>
    </r>
    <r>
      <rPr>
        <vertAlign val="subscript"/>
        <sz val="10"/>
        <rFont val="Arial"/>
        <family val="2"/>
      </rPr>
      <t xml:space="preserve">50 </t>
    </r>
    <r>
      <rPr>
        <sz val="10"/>
        <rFont val="Arial"/>
        <family val="2"/>
      </rPr>
      <t>&lt;= 3000</t>
    </r>
  </si>
  <si>
    <t xml:space="preserve">la concentración en volumen "Cv", el diámetro nominal de la cañería </t>
  </si>
  <si>
    <t>"dn" y  la gravedad específica de los sólidos "Ss".</t>
  </si>
  <si>
    <t>Slurry_Limit_Deposition_Velocity_JRI_Imp_d50_Cv_Dn_Ss</t>
  </si>
  <si>
    <t>La ecuación para FL' no es una buena relación para los datos de la Figura</t>
  </si>
  <si>
    <t>Rev. cjc 23.01.2013</t>
  </si>
  <si>
    <t xml:space="preserve">Slurry settling velocities according JRI </t>
  </si>
  <si>
    <t>Curso de transporte hidraulico de solidos</t>
  </si>
  <si>
    <t>Tecnex. JRI</t>
  </si>
  <si>
    <t>(Recomendada por XXX para</t>
  </si>
  <si>
    <t>Wasp</t>
  </si>
  <si>
    <t>[2]</t>
  </si>
  <si>
    <t>Solid-Liquid flow. Slurry pipeline transportation</t>
  </si>
  <si>
    <t>Edward J. Wasp</t>
  </si>
  <si>
    <r>
      <t>tubos de gran diámetro "d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&gt;= 150 mm"</t>
    </r>
  </si>
  <si>
    <r>
      <t xml:space="preserve">tubos de </t>
    </r>
    <r>
      <rPr>
        <b/>
        <u val="single"/>
        <sz val="10"/>
        <rFont val="Arial"/>
        <family val="2"/>
      </rPr>
      <t>cualquier</t>
    </r>
    <r>
      <rPr>
        <sz val="10"/>
        <rFont val="Arial"/>
        <family val="2"/>
      </rPr>
      <t xml:space="preserve"> diámetro</t>
    </r>
  </si>
  <si>
    <t>Slurry_Limit_Deposition_Velocity_JRI_SI_d50_Cv_hn_Ss</t>
  </si>
  <si>
    <t>hn =</t>
  </si>
  <si>
    <t>Limit deposition velocity for pipes</t>
  </si>
  <si>
    <t>Limit deposition velocity for channels</t>
  </si>
  <si>
    <r>
      <t>V</t>
    </r>
    <r>
      <rPr>
        <vertAlign val="subscript"/>
        <sz val="8"/>
        <color indexed="8"/>
        <rFont val="Arial"/>
        <family val="2"/>
      </rPr>
      <t>L</t>
    </r>
    <r>
      <rPr>
        <sz val="8"/>
        <color indexed="8"/>
        <rFont val="Arial"/>
        <family val="2"/>
      </rPr>
      <t xml:space="preserve"> =</t>
    </r>
  </si>
  <si>
    <t>Function for pipes with nominal diameter in inches</t>
  </si>
  <si>
    <t>Function for pipes with nominal diameter in milimeters</t>
  </si>
  <si>
    <t>Function for channels with normal height  in meters</t>
  </si>
  <si>
    <r>
      <t>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=</t>
    </r>
  </si>
  <si>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</si>
  <si>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</si>
  <si>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t>Ss =</t>
  </si>
  <si>
    <r>
      <t>s</t>
    </r>
    <r>
      <rPr>
        <vertAlign val="subscript"/>
        <sz val="10"/>
        <rFont val="Arial"/>
        <family val="2"/>
      </rPr>
      <t>lining</t>
    </r>
    <r>
      <rPr>
        <sz val="10"/>
        <rFont val="Arial"/>
        <family val="2"/>
      </rPr>
      <t xml:space="preserve"> =</t>
    </r>
  </si>
  <si>
    <t>Slurry_Limit_Deposition_Velocity_Lining_JRI_Imp_d50_Cv_dn_Ss_Slining</t>
  </si>
  <si>
    <r>
      <t>v</t>
    </r>
    <r>
      <rPr>
        <vertAlign val="subscript"/>
        <sz val="8"/>
        <rFont val="Arial"/>
        <family val="2"/>
      </rPr>
      <t xml:space="preserve">L </t>
    </r>
    <r>
      <rPr>
        <sz val="8"/>
        <rFont val="Arial"/>
        <family val="2"/>
      </rPr>
      <t xml:space="preserve">= </t>
    </r>
  </si>
  <si>
    <t>Slurry_Limit_Deposition_Velocity_JRI_SI_d50_Cv_dinterior_Ss</t>
  </si>
  <si>
    <t>Function for pipes with input diameter in milimeters</t>
  </si>
  <si>
    <t>di =</t>
  </si>
  <si>
    <t>(Shedule STD will be used)</t>
  </si>
  <si>
    <t>Functions with nominal diameter as input and use of shedule STD</t>
  </si>
  <si>
    <t>Functions with interior diameter as input</t>
  </si>
  <si>
    <t>Function for pipes with lining, with nominal diameter in inches</t>
  </si>
  <si>
    <t>Slurry_settling_velocity_according_JRI.xlsm</t>
  </si>
  <si>
    <t>www.piping-tools.net</t>
  </si>
  <si>
    <t>cjcruz[at]piping-tools.net</t>
  </si>
  <si>
    <t>' H9.  Limit deposition velocity for pipes, Imperial units</t>
  </si>
  <si>
    <t>Function Slurry_Limit_Deposition_Velocity_JRI_Imp_d50_Cv_dn_Ss(d50, Cv, dn, Ss)</t>
  </si>
  <si>
    <t>rev.cjc.01.07.2017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</si>
</sst>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"/>
    <numFmt numFmtId="165" formatCode="0.000"/>
    <numFmt numFmtId="166" formatCode="0.0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vertAlign val="subscript"/>
      <sz val="9"/>
      <name val="Arial"/>
      <family val="2"/>
    </font>
    <font>
      <vertAlign val="subscript"/>
      <sz val="8"/>
      <name val="Arial Narrow"/>
      <family val="2"/>
    </font>
    <font>
      <vertAlign val="subscript"/>
      <sz val="8"/>
      <name val="Arial"/>
      <family val="2"/>
    </font>
    <font>
      <sz val="8"/>
      <color indexed="8"/>
      <name val="Arial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b/>
      <sz val="14"/>
      <name val="Arial"/>
      <family val="2"/>
    </font>
    <font>
      <b/>
      <sz val="12"/>
      <name val="Arial"/>
      <family val="2"/>
    </font>
    <font>
      <vertAlign val="subscript"/>
      <sz val="8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40"/>
      <name val="Arial"/>
      <family val="2"/>
    </font>
    <font>
      <u val="single"/>
      <sz val="8"/>
      <color indexed="4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8"/>
      <color rgb="FF00B0F0"/>
      <name val="Arial"/>
      <family val="2"/>
    </font>
    <font>
      <u val="single"/>
      <sz val="8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12"/>
      </top>
      <bottom/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/>
    </border>
    <border>
      <left/>
      <right style="double">
        <color indexed="12"/>
      </right>
      <top/>
      <bottom style="double">
        <color indexed="12"/>
      </bottom>
    </border>
    <border>
      <left style="double">
        <color indexed="12"/>
      </left>
      <right/>
      <top style="double">
        <color indexed="12"/>
      </top>
      <bottom/>
    </border>
    <border>
      <left style="double">
        <color indexed="12"/>
      </left>
      <right/>
      <top/>
      <bottom/>
    </border>
    <border>
      <left style="double">
        <color indexed="12"/>
      </left>
      <right/>
      <top/>
      <bottom style="double">
        <color indexed="12"/>
      </bottom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/>
      <right style="double">
        <color rgb="FF0070C0"/>
      </right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/>
      <bottom/>
    </border>
    <border>
      <left style="double">
        <color rgb="FF0070C0"/>
      </left>
      <right/>
      <top/>
      <bottom style="double">
        <color rgb="FF0070C0"/>
      </bottom>
    </border>
    <border>
      <left/>
      <right/>
      <top/>
      <bottom style="double">
        <color rgb="FF0070C0"/>
      </bottom>
    </border>
    <border>
      <left/>
      <right style="double">
        <color rgb="FF0070C0"/>
      </right>
      <top/>
      <bottom style="double">
        <color rgb="FF0070C0"/>
      </bottom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uble">
        <color indexed="12"/>
      </right>
      <top style="double">
        <color indexed="12"/>
      </top>
      <bottom/>
    </border>
    <border>
      <left style="thin">
        <color rgb="FF0070C0"/>
      </left>
      <right/>
      <top/>
      <bottom/>
    </border>
    <border>
      <left style="thin">
        <color rgb="FF0070C0"/>
      </left>
      <right/>
      <top style="thin">
        <color rgb="FF0070C0"/>
      </top>
      <bottom/>
    </border>
    <border>
      <left/>
      <right/>
      <top style="thin">
        <color rgb="FF0070C0"/>
      </top>
      <bottom/>
    </border>
    <border>
      <left style="thin">
        <color rgb="FF0070C0"/>
      </left>
      <right/>
      <top/>
      <bottom style="thin">
        <color rgb="FF0070C0"/>
      </bottom>
    </border>
    <border>
      <left/>
      <right/>
      <top/>
      <bottom style="thin">
        <color rgb="FF0070C0"/>
      </bottom>
    </border>
    <border>
      <left/>
      <right style="thin">
        <color rgb="FF0070C0"/>
      </right>
      <top style="thin">
        <color rgb="FF0070C0"/>
      </top>
      <bottom/>
    </border>
    <border>
      <left/>
      <right style="thin">
        <color rgb="FF0070C0"/>
      </right>
      <top/>
      <bottom/>
    </border>
    <border>
      <left/>
      <right style="thin">
        <color rgb="FF0070C0"/>
      </right>
      <top/>
      <bottom style="thin">
        <color rgb="FF0070C0"/>
      </bottom>
    </border>
    <border>
      <left style="double">
        <color rgb="FF0000FF"/>
      </left>
      <right/>
      <top/>
      <bottom/>
    </border>
    <border>
      <left style="double">
        <color rgb="FF0000FF"/>
      </left>
      <right/>
      <top style="double">
        <color rgb="FF0000FF"/>
      </top>
      <bottom/>
    </border>
    <border>
      <left/>
      <right/>
      <top style="double">
        <color rgb="FF0000FF"/>
      </top>
      <bottom/>
    </border>
    <border>
      <left style="double">
        <color rgb="FF0000FF"/>
      </left>
      <right/>
      <top/>
      <bottom style="double">
        <color rgb="FF0000FF"/>
      </bottom>
    </border>
    <border>
      <left/>
      <right/>
      <top/>
      <bottom style="double">
        <color rgb="FF0000FF"/>
      </bottom>
    </border>
    <border>
      <left/>
      <right style="double">
        <color rgb="FF0000FF"/>
      </right>
      <top style="double">
        <color rgb="FF0000FF"/>
      </top>
      <bottom/>
    </border>
    <border>
      <left/>
      <right style="double">
        <color rgb="FF0000FF"/>
      </right>
      <top/>
      <bottom/>
    </border>
    <border>
      <left/>
      <right style="double">
        <color rgb="FF0000FF"/>
      </right>
      <top/>
      <bottom style="double">
        <color rgb="FF0000FF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66" fontId="0" fillId="34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59" fillId="0" borderId="0" xfId="0" applyFont="1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33" borderId="22" xfId="0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1" fillId="0" borderId="17" xfId="0" applyFont="1" applyBorder="1" applyAlignment="1">
      <alignment horizontal="center"/>
    </xf>
    <xf numFmtId="0" fontId="62" fillId="0" borderId="18" xfId="0" applyFont="1" applyBorder="1" applyAlignment="1">
      <alignment/>
    </xf>
    <xf numFmtId="0" fontId="63" fillId="0" borderId="18" xfId="0" applyFont="1" applyBorder="1" applyAlignment="1">
      <alignment/>
    </xf>
    <xf numFmtId="0" fontId="0" fillId="0" borderId="22" xfId="0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63" fillId="0" borderId="23" xfId="0" applyFont="1" applyBorder="1" applyAlignment="1">
      <alignment/>
    </xf>
    <xf numFmtId="0" fontId="59" fillId="0" borderId="0" xfId="0" applyFont="1" applyAlignment="1">
      <alignment/>
    </xf>
    <xf numFmtId="0" fontId="0" fillId="34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 quotePrefix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 quotePrefix="1">
      <alignment/>
    </xf>
    <xf numFmtId="0" fontId="0" fillId="0" borderId="30" xfId="0" applyBorder="1" applyAlignment="1">
      <alignment/>
    </xf>
    <xf numFmtId="0" fontId="0" fillId="0" borderId="0" xfId="0" applyAlignment="1" quotePrefix="1">
      <alignment/>
    </xf>
    <xf numFmtId="0" fontId="0" fillId="34" borderId="31" xfId="0" applyFill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34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7" fillId="34" borderId="3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39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15" xfId="0" applyNumberFormat="1" applyBorder="1" applyAlignment="1">
      <alignment/>
    </xf>
    <xf numFmtId="2" fontId="0" fillId="34" borderId="0" xfId="0" applyNumberForma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2" fontId="0" fillId="35" borderId="11" xfId="0" applyNumberForma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63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2" fontId="63" fillId="0" borderId="0" xfId="0" applyNumberFormat="1" applyFont="1" applyBorder="1" applyAlignment="1">
      <alignment horizontal="center"/>
    </xf>
    <xf numFmtId="1" fontId="63" fillId="34" borderId="0" xfId="0" applyNumberFormat="1" applyFont="1" applyFill="1" applyBorder="1" applyAlignment="1">
      <alignment horizontal="center"/>
    </xf>
    <xf numFmtId="2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2" fontId="63" fillId="0" borderId="0" xfId="0" applyNumberFormat="1" applyFont="1" applyFill="1" applyAlignment="1">
      <alignment horizontal="center"/>
    </xf>
    <xf numFmtId="0" fontId="63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61" fillId="0" borderId="0" xfId="0" applyFont="1" applyAlignment="1">
      <alignment/>
    </xf>
    <xf numFmtId="2" fontId="0" fillId="35" borderId="0" xfId="0" applyNumberFormat="1" applyFill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35" borderId="23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Font="1" applyBorder="1" applyAlignment="1">
      <alignment/>
    </xf>
    <xf numFmtId="0" fontId="6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8" xfId="0" applyBorder="1" applyAlignment="1">
      <alignment horizontal="center"/>
    </xf>
    <xf numFmtId="0" fontId="4" fillId="0" borderId="48" xfId="0" applyFon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33" borderId="51" xfId="0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0" fontId="0" fillId="33" borderId="52" xfId="0" applyFill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64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Alignment="1">
      <alignment horizontal="center"/>
    </xf>
    <xf numFmtId="0" fontId="64" fillId="0" borderId="0" xfId="0" applyFont="1" applyAlignment="1">
      <alignment/>
    </xf>
    <xf numFmtId="0" fontId="62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52" applyFont="1" applyFill="1" applyBorder="1" applyAlignment="1">
      <alignment/>
    </xf>
    <xf numFmtId="0" fontId="65" fillId="0" borderId="0" xfId="0" applyFont="1" applyBorder="1" applyAlignment="1">
      <alignment/>
    </xf>
    <xf numFmtId="0" fontId="0" fillId="34" borderId="64" xfId="0" applyFill="1" applyBorder="1" applyAlignment="1">
      <alignment horizontal="center"/>
    </xf>
    <xf numFmtId="1" fontId="0" fillId="34" borderId="64" xfId="0" applyNumberFormat="1" applyFill="1" applyBorder="1" applyAlignment="1">
      <alignment horizontal="center"/>
    </xf>
    <xf numFmtId="0" fontId="0" fillId="36" borderId="64" xfId="0" applyFill="1" applyBorder="1" applyAlignment="1">
      <alignment horizontal="center" vertical="center"/>
    </xf>
    <xf numFmtId="164" fontId="0" fillId="36" borderId="64" xfId="0" applyNumberForma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left"/>
    </xf>
    <xf numFmtId="0" fontId="0" fillId="0" borderId="58" xfId="0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1" fontId="0" fillId="36" borderId="64" xfId="0" applyNumberFormat="1" applyFill="1" applyBorder="1" applyAlignment="1">
      <alignment horizontal="center" vertical="center"/>
    </xf>
    <xf numFmtId="2" fontId="0" fillId="35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61" fillId="0" borderId="56" xfId="0" applyFont="1" applyBorder="1" applyAlignment="1">
      <alignment horizontal="center"/>
    </xf>
    <xf numFmtId="0" fontId="61" fillId="0" borderId="59" xfId="0" applyFont="1" applyBorder="1" applyAlignment="1">
      <alignment horizontal="center"/>
    </xf>
    <xf numFmtId="2" fontId="0" fillId="35" borderId="65" xfId="0" applyNumberFormat="1" applyFont="1" applyFill="1" applyBorder="1" applyAlignment="1">
      <alignment horizontal="center"/>
    </xf>
    <xf numFmtId="0" fontId="63" fillId="0" borderId="60" xfId="0" applyFont="1" applyBorder="1" applyAlignment="1">
      <alignment/>
    </xf>
    <xf numFmtId="2" fontId="0" fillId="35" borderId="65" xfId="0" applyNumberForma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4</xdr:row>
      <xdr:rowOff>19050</xdr:rowOff>
    </xdr:from>
    <xdr:to>
      <xdr:col>8</xdr:col>
      <xdr:colOff>219075</xdr:colOff>
      <xdr:row>54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66750"/>
          <a:ext cx="5962650" cy="820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4</xdr:row>
      <xdr:rowOff>57150</xdr:rowOff>
    </xdr:from>
    <xdr:to>
      <xdr:col>16</xdr:col>
      <xdr:colOff>295275</xdr:colOff>
      <xdr:row>54</xdr:row>
      <xdr:rowOff>57150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704850"/>
          <a:ext cx="601980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1</xdr:row>
      <xdr:rowOff>19050</xdr:rowOff>
    </xdr:from>
    <xdr:to>
      <xdr:col>11</xdr:col>
      <xdr:colOff>361950</xdr:colOff>
      <xdr:row>38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80975"/>
          <a:ext cx="5791200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11</xdr:row>
      <xdr:rowOff>66675</xdr:rowOff>
    </xdr:from>
    <xdr:to>
      <xdr:col>12</xdr:col>
      <xdr:colOff>609600</xdr:colOff>
      <xdr:row>18</xdr:row>
      <xdr:rowOff>28575</xdr:rowOff>
    </xdr:to>
    <xdr:sp>
      <xdr:nvSpPr>
        <xdr:cNvPr id="2" name="4 Conector recto"/>
        <xdr:cNvSpPr>
          <a:spLocks/>
        </xdr:cNvSpPr>
      </xdr:nvSpPr>
      <xdr:spPr>
        <a:xfrm flipV="1">
          <a:off x="4295775" y="1847850"/>
          <a:ext cx="5572125" cy="1095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161925</xdr:rowOff>
    </xdr:from>
    <xdr:to>
      <xdr:col>9</xdr:col>
      <xdr:colOff>476250</xdr:colOff>
      <xdr:row>45</xdr:row>
      <xdr:rowOff>95250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85775"/>
          <a:ext cx="6572250" cy="689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0</xdr:rowOff>
    </xdr:from>
    <xdr:to>
      <xdr:col>7</xdr:col>
      <xdr:colOff>295275</xdr:colOff>
      <xdr:row>19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00125"/>
          <a:ext cx="18192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ing-tools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1:U30"/>
  <sheetViews>
    <sheetView showGridLines="0" tabSelected="1" zoomScalePageLayoutView="0" workbookViewId="0" topLeftCell="A1">
      <selection activeCell="A1" sqref="A1"/>
    </sheetView>
  </sheetViews>
  <sheetFormatPr defaultColWidth="11.57421875" defaultRowHeight="12.75"/>
  <cols>
    <col min="1" max="1" width="3.57421875" style="0" customWidth="1"/>
    <col min="2" max="2" width="4.57421875" style="0" customWidth="1"/>
    <col min="3" max="7" width="11.57421875" style="0" customWidth="1"/>
    <col min="8" max="8" width="5.57421875" style="0" customWidth="1"/>
    <col min="9" max="13" width="11.57421875" style="0" customWidth="1"/>
    <col min="14" max="14" width="4.28125" style="0" customWidth="1"/>
    <col min="15" max="19" width="11.57421875" style="0" customWidth="1"/>
    <col min="20" max="20" width="6.57421875" style="0" customWidth="1"/>
    <col min="21" max="21" width="4.421875" style="0" customWidth="1"/>
  </cols>
  <sheetData>
    <row r="1" spans="1:21" ht="13.5" thickBot="1">
      <c r="A1" s="1"/>
      <c r="U1" s="146" t="s">
        <v>179</v>
      </c>
    </row>
    <row r="2" spans="2:21" ht="13.5" thickTop="1"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2"/>
    </row>
    <row r="3" spans="2:21" ht="15">
      <c r="B3" s="147"/>
      <c r="C3" s="144" t="s">
        <v>154</v>
      </c>
      <c r="D3" s="1"/>
      <c r="E3" s="1"/>
      <c r="F3" s="1"/>
      <c r="G3" s="97" t="s">
        <v>36</v>
      </c>
      <c r="H3" s="1"/>
      <c r="I3" s="1"/>
      <c r="J3" s="1"/>
      <c r="K3" s="1"/>
      <c r="L3" s="1"/>
      <c r="M3" s="1"/>
      <c r="N3" s="5"/>
      <c r="O3" s="5"/>
      <c r="P3" s="5"/>
      <c r="Q3" s="5"/>
      <c r="R3" s="5"/>
      <c r="S3" s="5"/>
      <c r="T3" s="5"/>
      <c r="U3" s="153"/>
    </row>
    <row r="4" spans="2:21" ht="15">
      <c r="B4" s="147"/>
      <c r="C4" s="144"/>
      <c r="D4" s="1"/>
      <c r="E4" s="1"/>
      <c r="F4" s="1"/>
      <c r="G4" s="97"/>
      <c r="H4" s="1"/>
      <c r="I4" s="1"/>
      <c r="J4" s="1"/>
      <c r="K4" s="1"/>
      <c r="L4" s="1"/>
      <c r="M4" s="1"/>
      <c r="N4" s="5"/>
      <c r="O4" s="5"/>
      <c r="P4" s="5"/>
      <c r="Q4" s="5"/>
      <c r="R4" s="5"/>
      <c r="S4" s="5"/>
      <c r="T4" s="5"/>
      <c r="U4" s="153"/>
    </row>
    <row r="5" spans="2:21" ht="15">
      <c r="B5" s="147"/>
      <c r="C5" s="145" t="s">
        <v>171</v>
      </c>
      <c r="D5" s="1"/>
      <c r="E5" s="1"/>
      <c r="F5" s="1"/>
      <c r="G5" s="97"/>
      <c r="H5" s="1"/>
      <c r="I5" s="1"/>
      <c r="J5" s="1"/>
      <c r="K5" s="1"/>
      <c r="L5" s="1"/>
      <c r="M5" s="1"/>
      <c r="N5" s="5"/>
      <c r="O5" s="5"/>
      <c r="P5" s="5"/>
      <c r="Q5" s="5"/>
      <c r="R5" s="5"/>
      <c r="S5" s="5"/>
      <c r="T5" s="5"/>
      <c r="U5" s="153"/>
    </row>
    <row r="6" spans="2:21" ht="13.5" thickBot="1">
      <c r="B6" s="14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"/>
      <c r="O6" s="5"/>
      <c r="P6" s="5"/>
      <c r="Q6" s="5"/>
      <c r="R6" s="5"/>
      <c r="S6" s="5"/>
      <c r="T6" s="5"/>
      <c r="U6" s="153"/>
    </row>
    <row r="7" spans="2:21" ht="13.5" thickTop="1">
      <c r="B7" s="147"/>
      <c r="C7" s="164" t="s">
        <v>157</v>
      </c>
      <c r="D7" s="149"/>
      <c r="E7" s="149"/>
      <c r="F7" s="149"/>
      <c r="G7" s="152"/>
      <c r="H7" s="1"/>
      <c r="I7" s="164" t="s">
        <v>158</v>
      </c>
      <c r="J7" s="149"/>
      <c r="K7" s="149"/>
      <c r="L7" s="149"/>
      <c r="M7" s="152"/>
      <c r="N7" s="5"/>
      <c r="O7" s="164" t="s">
        <v>173</v>
      </c>
      <c r="P7" s="165"/>
      <c r="Q7" s="166"/>
      <c r="R7" s="167"/>
      <c r="S7" s="167"/>
      <c r="T7" s="171"/>
      <c r="U7" s="153"/>
    </row>
    <row r="8" spans="2:21" ht="15">
      <c r="B8" s="147"/>
      <c r="C8" s="176" t="s">
        <v>58</v>
      </c>
      <c r="D8" s="158">
        <v>450</v>
      </c>
      <c r="E8" s="18" t="s">
        <v>9</v>
      </c>
      <c r="F8" s="97"/>
      <c r="G8" s="153"/>
      <c r="H8" s="1"/>
      <c r="I8" s="176" t="s">
        <v>58</v>
      </c>
      <c r="J8" s="158">
        <v>300</v>
      </c>
      <c r="K8" s="18" t="s">
        <v>9</v>
      </c>
      <c r="L8" s="97"/>
      <c r="M8" s="153"/>
      <c r="N8" s="5"/>
      <c r="O8" s="162" t="s">
        <v>160</v>
      </c>
      <c r="P8" s="160">
        <v>200</v>
      </c>
      <c r="Q8" s="143" t="s">
        <v>161</v>
      </c>
      <c r="R8" s="5"/>
      <c r="S8" s="5"/>
      <c r="T8" s="172"/>
      <c r="U8" s="153"/>
    </row>
    <row r="9" spans="2:21" ht="15">
      <c r="B9" s="147"/>
      <c r="C9" s="177" t="s">
        <v>59</v>
      </c>
      <c r="D9" s="159">
        <v>35</v>
      </c>
      <c r="E9" s="29" t="s">
        <v>10</v>
      </c>
      <c r="F9" s="97" t="s">
        <v>124</v>
      </c>
      <c r="G9" s="153"/>
      <c r="H9" s="1"/>
      <c r="I9" s="177" t="s">
        <v>59</v>
      </c>
      <c r="J9" s="159">
        <v>35</v>
      </c>
      <c r="K9" s="29" t="s">
        <v>10</v>
      </c>
      <c r="L9" s="97" t="s">
        <v>124</v>
      </c>
      <c r="M9" s="153"/>
      <c r="N9" s="5"/>
      <c r="O9" s="163" t="s">
        <v>162</v>
      </c>
      <c r="P9" s="161">
        <v>20.1</v>
      </c>
      <c r="Q9" s="140" t="s">
        <v>10</v>
      </c>
      <c r="R9" s="5"/>
      <c r="S9" s="5"/>
      <c r="T9" s="172"/>
      <c r="U9" s="153"/>
    </row>
    <row r="10" spans="2:21" ht="12.75">
      <c r="B10" s="147"/>
      <c r="C10" s="176" t="s">
        <v>8</v>
      </c>
      <c r="D10" s="158">
        <v>4</v>
      </c>
      <c r="E10" s="1" t="s">
        <v>5</v>
      </c>
      <c r="F10" s="97" t="s">
        <v>170</v>
      </c>
      <c r="G10" s="153"/>
      <c r="H10" s="1"/>
      <c r="I10" s="176" t="s">
        <v>8</v>
      </c>
      <c r="J10" s="158">
        <v>100</v>
      </c>
      <c r="K10" s="1" t="s">
        <v>1</v>
      </c>
      <c r="L10" s="97" t="s">
        <v>170</v>
      </c>
      <c r="M10" s="153"/>
      <c r="N10" s="5"/>
      <c r="O10" s="163" t="s">
        <v>3</v>
      </c>
      <c r="P10" s="160">
        <v>4</v>
      </c>
      <c r="Q10" s="141" t="s">
        <v>5</v>
      </c>
      <c r="R10" s="97" t="s">
        <v>170</v>
      </c>
      <c r="S10" s="5"/>
      <c r="T10" s="172"/>
      <c r="U10" s="153"/>
    </row>
    <row r="11" spans="2:21" ht="15">
      <c r="B11" s="147"/>
      <c r="C11" s="176" t="s">
        <v>60</v>
      </c>
      <c r="D11" s="158">
        <v>4.15</v>
      </c>
      <c r="E11" s="5" t="s">
        <v>4</v>
      </c>
      <c r="F11" s="1"/>
      <c r="G11" s="153"/>
      <c r="H11" s="1"/>
      <c r="I11" s="176" t="s">
        <v>60</v>
      </c>
      <c r="J11" s="158">
        <v>4.15</v>
      </c>
      <c r="K11" s="5" t="s">
        <v>4</v>
      </c>
      <c r="L11" s="1"/>
      <c r="M11" s="153"/>
      <c r="N11" s="5"/>
      <c r="O11" s="163" t="s">
        <v>163</v>
      </c>
      <c r="P11" s="160">
        <v>2.65</v>
      </c>
      <c r="Q11" s="141" t="s">
        <v>7</v>
      </c>
      <c r="R11" s="5"/>
      <c r="S11" s="5"/>
      <c r="T11" s="172"/>
      <c r="U11" s="153"/>
    </row>
    <row r="12" spans="2:21" ht="15">
      <c r="B12" s="147"/>
      <c r="C12" s="178" t="s">
        <v>156</v>
      </c>
      <c r="D12" s="17" t="s">
        <v>132</v>
      </c>
      <c r="E12" s="89"/>
      <c r="F12" s="1"/>
      <c r="G12" s="153"/>
      <c r="H12" s="1"/>
      <c r="I12" s="178" t="s">
        <v>156</v>
      </c>
      <c r="J12" s="138" t="s">
        <v>131</v>
      </c>
      <c r="K12" s="89"/>
      <c r="L12" s="1"/>
      <c r="M12" s="153"/>
      <c r="N12" s="5"/>
      <c r="O12" s="163" t="s">
        <v>164</v>
      </c>
      <c r="P12" s="174">
        <v>9</v>
      </c>
      <c r="Q12" s="141" t="s">
        <v>1</v>
      </c>
      <c r="R12" s="5"/>
      <c r="S12" s="5"/>
      <c r="T12" s="172"/>
      <c r="U12" s="153"/>
    </row>
    <row r="13" spans="2:21" ht="14.25" thickBot="1">
      <c r="B13" s="147"/>
      <c r="C13" s="179" t="s">
        <v>156</v>
      </c>
      <c r="D13" s="180">
        <f>Slurry_Limit_Deposition_Velocity_JRI_Imp_d50_Cv_dn_Ss(D8,D9,D10,D11)</f>
        <v>3.0993487549523557</v>
      </c>
      <c r="E13" s="181" t="s">
        <v>78</v>
      </c>
      <c r="F13" s="151"/>
      <c r="G13" s="154"/>
      <c r="H13" s="1"/>
      <c r="I13" s="179" t="s">
        <v>156</v>
      </c>
      <c r="J13" s="182">
        <f>Slurry_Limit_Deposition_Velocity_JRI_SI_d50_Cv_dn_Ss(J8,J9,J10,J11)</f>
        <v>2.8784437449505593</v>
      </c>
      <c r="K13" s="181" t="s">
        <v>78</v>
      </c>
      <c r="L13" s="151"/>
      <c r="M13" s="154"/>
      <c r="N13" s="5"/>
      <c r="O13" s="163" t="s">
        <v>166</v>
      </c>
      <c r="P13" s="142" t="s">
        <v>165</v>
      </c>
      <c r="Q13" s="141"/>
      <c r="R13" s="5"/>
      <c r="S13" s="5"/>
      <c r="T13" s="172"/>
      <c r="U13" s="153"/>
    </row>
    <row r="14" spans="2:21" ht="16.5" thickBot="1" thickTop="1">
      <c r="B14" s="147"/>
      <c r="C14" s="1"/>
      <c r="D14" s="97"/>
      <c r="E14" s="1"/>
      <c r="F14" s="1"/>
      <c r="G14" s="1"/>
      <c r="H14" s="1"/>
      <c r="I14" s="1"/>
      <c r="J14" s="1"/>
      <c r="K14" s="1"/>
      <c r="L14" s="1"/>
      <c r="M14" s="1"/>
      <c r="N14" s="5"/>
      <c r="O14" s="168" t="s">
        <v>53</v>
      </c>
      <c r="P14" s="175">
        <f>Slurry_Limit_Deposition_Velocity_Lining_JRI_Imp_d50_Cv_dn_Ss_Slining(P8,P9,P10,P11,P12)</f>
        <v>1.7343918011228843</v>
      </c>
      <c r="Q14" s="169" t="s">
        <v>78</v>
      </c>
      <c r="R14" s="170"/>
      <c r="S14" s="170"/>
      <c r="T14" s="173"/>
      <c r="U14" s="153"/>
    </row>
    <row r="15" spans="2:21" ht="13.5" thickTop="1">
      <c r="B15" s="14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5"/>
      <c r="P15" s="5"/>
      <c r="Q15" s="5"/>
      <c r="R15" s="5"/>
      <c r="S15" s="5"/>
      <c r="T15" s="5"/>
      <c r="U15" s="153"/>
    </row>
    <row r="16" spans="2:21" ht="15">
      <c r="B16" s="147"/>
      <c r="C16" s="145" t="s">
        <v>172</v>
      </c>
      <c r="D16" s="1"/>
      <c r="E16" s="1"/>
      <c r="F16" s="1"/>
      <c r="G16" s="1"/>
      <c r="H16" s="1"/>
      <c r="I16" s="145" t="s">
        <v>155</v>
      </c>
      <c r="J16" s="1"/>
      <c r="K16" s="1"/>
      <c r="L16" s="1"/>
      <c r="M16" s="97" t="s">
        <v>36</v>
      </c>
      <c r="N16" s="5"/>
      <c r="O16" s="5"/>
      <c r="P16" s="5"/>
      <c r="Q16" s="5"/>
      <c r="R16" s="5"/>
      <c r="S16" s="5"/>
      <c r="T16" s="5"/>
      <c r="U16" s="153"/>
    </row>
    <row r="17" spans="2:21" ht="13.5" thickBot="1">
      <c r="B17" s="14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  <c r="O17" s="5"/>
      <c r="Q17" s="5"/>
      <c r="R17" s="5"/>
      <c r="S17" s="5"/>
      <c r="T17" s="5"/>
      <c r="U17" s="153"/>
    </row>
    <row r="18" spans="2:21" ht="13.5" thickTop="1">
      <c r="B18" s="147"/>
      <c r="C18" s="164" t="s">
        <v>168</v>
      </c>
      <c r="D18" s="149"/>
      <c r="E18" s="149"/>
      <c r="F18" s="149"/>
      <c r="G18" s="152"/>
      <c r="H18" s="1"/>
      <c r="I18" s="164" t="s">
        <v>159</v>
      </c>
      <c r="J18" s="149"/>
      <c r="K18" s="149"/>
      <c r="L18" s="149"/>
      <c r="M18" s="152"/>
      <c r="N18" s="5"/>
      <c r="O18" s="5"/>
      <c r="Q18" s="5"/>
      <c r="R18" s="5"/>
      <c r="S18" s="5"/>
      <c r="T18" s="5"/>
      <c r="U18" s="153"/>
    </row>
    <row r="19" spans="2:21" ht="15">
      <c r="B19" s="147"/>
      <c r="C19" s="176" t="s">
        <v>58</v>
      </c>
      <c r="D19" s="158">
        <v>300</v>
      </c>
      <c r="E19" s="18" t="s">
        <v>9</v>
      </c>
      <c r="F19" s="97"/>
      <c r="G19" s="153"/>
      <c r="H19" s="1"/>
      <c r="I19" s="176" t="s">
        <v>58</v>
      </c>
      <c r="J19" s="158">
        <v>120</v>
      </c>
      <c r="K19" s="18" t="s">
        <v>9</v>
      </c>
      <c r="L19" s="97" t="s">
        <v>0</v>
      </c>
      <c r="M19" s="153"/>
      <c r="N19" s="5"/>
      <c r="O19" s="5"/>
      <c r="Q19" s="5"/>
      <c r="R19" s="5"/>
      <c r="S19" s="5"/>
      <c r="T19" s="5"/>
      <c r="U19" s="153"/>
    </row>
    <row r="20" spans="2:21" ht="15">
      <c r="B20" s="147"/>
      <c r="C20" s="177" t="s">
        <v>59</v>
      </c>
      <c r="D20" s="159">
        <v>35</v>
      </c>
      <c r="E20" s="29" t="s">
        <v>10</v>
      </c>
      <c r="F20" s="97" t="s">
        <v>124</v>
      </c>
      <c r="G20" s="153"/>
      <c r="H20" s="1"/>
      <c r="I20" s="177" t="s">
        <v>59</v>
      </c>
      <c r="J20" s="159">
        <v>35</v>
      </c>
      <c r="K20" s="29" t="s">
        <v>10</v>
      </c>
      <c r="L20" s="97" t="s">
        <v>124</v>
      </c>
      <c r="M20" s="153"/>
      <c r="N20" s="1"/>
      <c r="O20" s="1"/>
      <c r="P20" s="155"/>
      <c r="Q20" s="1"/>
      <c r="R20" s="1"/>
      <c r="S20" s="1"/>
      <c r="T20" s="1"/>
      <c r="U20" s="153"/>
    </row>
    <row r="21" spans="2:21" ht="12.75">
      <c r="B21" s="147"/>
      <c r="C21" s="183" t="s">
        <v>169</v>
      </c>
      <c r="D21" s="158">
        <v>100</v>
      </c>
      <c r="E21" s="1" t="s">
        <v>1</v>
      </c>
      <c r="F21" s="97" t="s">
        <v>0</v>
      </c>
      <c r="G21" s="153"/>
      <c r="H21" s="1"/>
      <c r="I21" s="176" t="s">
        <v>153</v>
      </c>
      <c r="J21" s="158">
        <v>0.1</v>
      </c>
      <c r="K21" s="1" t="s">
        <v>6</v>
      </c>
      <c r="L21" s="97" t="s">
        <v>0</v>
      </c>
      <c r="M21" s="153"/>
      <c r="N21" s="1"/>
      <c r="O21" s="1"/>
      <c r="P21" s="156" t="s">
        <v>175</v>
      </c>
      <c r="Q21" s="1"/>
      <c r="R21" s="1"/>
      <c r="S21" s="1"/>
      <c r="T21" s="1"/>
      <c r="U21" s="153"/>
    </row>
    <row r="22" spans="2:21" ht="15">
      <c r="B22" s="147"/>
      <c r="C22" s="176" t="s">
        <v>60</v>
      </c>
      <c r="D22" s="158">
        <v>4.15</v>
      </c>
      <c r="E22" s="5" t="s">
        <v>4</v>
      </c>
      <c r="F22" s="1"/>
      <c r="G22" s="153"/>
      <c r="H22" s="1"/>
      <c r="I22" s="176" t="s">
        <v>60</v>
      </c>
      <c r="J22" s="158">
        <v>4.15</v>
      </c>
      <c r="K22" s="5" t="s">
        <v>4</v>
      </c>
      <c r="L22" s="1"/>
      <c r="M22" s="153"/>
      <c r="N22" s="1"/>
      <c r="O22" s="1"/>
      <c r="P22" s="155" t="s">
        <v>174</v>
      </c>
      <c r="Q22" s="1"/>
      <c r="R22" s="1"/>
      <c r="S22" s="1"/>
      <c r="T22" s="1"/>
      <c r="U22" s="153"/>
    </row>
    <row r="23" spans="2:21" ht="13.5">
      <c r="B23" s="147"/>
      <c r="C23" s="178" t="s">
        <v>156</v>
      </c>
      <c r="D23" s="17" t="s">
        <v>167</v>
      </c>
      <c r="E23" s="89"/>
      <c r="F23" s="1"/>
      <c r="G23" s="153"/>
      <c r="H23" s="1"/>
      <c r="I23" s="178" t="s">
        <v>156</v>
      </c>
      <c r="J23" s="139" t="s">
        <v>152</v>
      </c>
      <c r="K23" s="5"/>
      <c r="L23" s="1"/>
      <c r="M23" s="153"/>
      <c r="N23" s="1"/>
      <c r="O23" s="1"/>
      <c r="P23" s="157" t="s">
        <v>176</v>
      </c>
      <c r="Q23" s="1"/>
      <c r="R23" s="1"/>
      <c r="S23" s="1"/>
      <c r="T23" s="1"/>
      <c r="U23" s="153"/>
    </row>
    <row r="24" spans="2:21" ht="14.25" thickBot="1">
      <c r="B24" s="147"/>
      <c r="C24" s="179" t="s">
        <v>156</v>
      </c>
      <c r="D24" s="182">
        <f>Slurry_Limit_Deposition_Velocity_JRI_SI_d50_Cv_dinterior_Ss(D19,D20,D21,D22)</f>
        <v>2.8464584713477166</v>
      </c>
      <c r="E24" s="181" t="s">
        <v>78</v>
      </c>
      <c r="F24" s="151"/>
      <c r="G24" s="154"/>
      <c r="H24" s="1"/>
      <c r="I24" s="179" t="s">
        <v>156</v>
      </c>
      <c r="J24" s="180">
        <f>Slurry_Limit_Deposition_Velocity_JRI_SI_d50_Cv_hn_Ss(J19,J20,J21,J22)</f>
        <v>2.093467871779915</v>
      </c>
      <c r="K24" s="181" t="s">
        <v>78</v>
      </c>
      <c r="L24" s="151"/>
      <c r="M24" s="154"/>
      <c r="N24" s="1"/>
      <c r="O24" s="1"/>
      <c r="P24" s="1"/>
      <c r="Q24" s="1"/>
      <c r="R24" s="1"/>
      <c r="S24" s="1"/>
      <c r="T24" s="1"/>
      <c r="U24" s="153"/>
    </row>
    <row r="25" spans="2:21" ht="14.25" thickBot="1" thickTop="1"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4"/>
    </row>
    <row r="26" ht="13.5" thickTop="1"/>
    <row r="28" ht="12.75">
      <c r="C28" t="s">
        <v>177</v>
      </c>
    </row>
    <row r="30" ht="12.75">
      <c r="C30" t="s">
        <v>178</v>
      </c>
    </row>
  </sheetData>
  <sheetProtection/>
  <hyperlinks>
    <hyperlink ref="P21" r:id="rId1" display="www.piping-tools.net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2:S6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4.421875" style="2" customWidth="1"/>
    <col min="3" max="7" width="11.421875" style="0" customWidth="1"/>
    <col min="8" max="8" width="3.8515625" style="0" customWidth="1"/>
    <col min="9" max="9" width="11.421875" style="0" customWidth="1"/>
    <col min="10" max="10" width="12.28125" style="0" bestFit="1" customWidth="1"/>
    <col min="11" max="12" width="11.421875" style="0" customWidth="1"/>
    <col min="13" max="13" width="7.8515625" style="0" customWidth="1"/>
    <col min="14" max="14" width="3.7109375" style="0" customWidth="1"/>
    <col min="15" max="18" width="11.421875" style="0" customWidth="1"/>
    <col min="19" max="19" width="6.7109375" style="0" customWidth="1"/>
  </cols>
  <sheetData>
    <row r="2" spans="3:8" ht="17.25">
      <c r="C2" s="134" t="s">
        <v>142</v>
      </c>
      <c r="H2" t="s">
        <v>36</v>
      </c>
    </row>
    <row r="4" ht="13.5" thickBot="1">
      <c r="Q4" s="98" t="s">
        <v>141</v>
      </c>
    </row>
    <row r="5" spans="2:19" ht="15" thickTop="1">
      <c r="B5" s="21"/>
      <c r="C5" s="22" t="s">
        <v>11</v>
      </c>
      <c r="D5" s="23"/>
      <c r="E5" s="23"/>
      <c r="F5" s="23"/>
      <c r="G5" s="24"/>
      <c r="I5" s="96" t="s">
        <v>95</v>
      </c>
      <c r="J5" s="23"/>
      <c r="K5" s="23"/>
      <c r="L5" s="23"/>
      <c r="M5" s="24"/>
      <c r="O5" s="96" t="s">
        <v>96</v>
      </c>
      <c r="P5" s="23"/>
      <c r="Q5" s="23"/>
      <c r="R5" s="23"/>
      <c r="S5" s="24"/>
    </row>
    <row r="6" spans="2:19" ht="15">
      <c r="B6" s="25"/>
      <c r="C6" s="26"/>
      <c r="D6" s="1"/>
      <c r="E6" s="1"/>
      <c r="F6" s="1"/>
      <c r="G6" s="27"/>
      <c r="I6" s="25" t="s">
        <v>58</v>
      </c>
      <c r="J6" s="11">
        <v>220</v>
      </c>
      <c r="K6" s="18" t="s">
        <v>9</v>
      </c>
      <c r="L6" s="98" t="s">
        <v>97</v>
      </c>
      <c r="M6" s="27"/>
      <c r="O6" s="25" t="s">
        <v>58</v>
      </c>
      <c r="P6" s="11">
        <v>220</v>
      </c>
      <c r="Q6" s="18" t="s">
        <v>9</v>
      </c>
      <c r="R6" s="98" t="s">
        <v>97</v>
      </c>
      <c r="S6" s="27"/>
    </row>
    <row r="7" spans="2:19" ht="15">
      <c r="B7" s="25"/>
      <c r="C7" s="1" t="s">
        <v>12</v>
      </c>
      <c r="D7" s="1"/>
      <c r="E7" s="1"/>
      <c r="F7" s="1"/>
      <c r="G7" s="27"/>
      <c r="I7" s="28" t="s">
        <v>59</v>
      </c>
      <c r="J7" s="20">
        <v>35</v>
      </c>
      <c r="K7" s="29" t="s">
        <v>10</v>
      </c>
      <c r="L7" s="98" t="s">
        <v>124</v>
      </c>
      <c r="M7" s="27"/>
      <c r="O7" s="28" t="s">
        <v>59</v>
      </c>
      <c r="P7" s="20">
        <v>35</v>
      </c>
      <c r="Q7" s="29" t="s">
        <v>10</v>
      </c>
      <c r="R7" s="98" t="s">
        <v>124</v>
      </c>
      <c r="S7" s="27"/>
    </row>
    <row r="8" spans="2:19" ht="12.75">
      <c r="B8" s="25"/>
      <c r="C8" s="1"/>
      <c r="D8" s="1"/>
      <c r="E8" s="1"/>
      <c r="F8" s="1"/>
      <c r="G8" s="27"/>
      <c r="I8" s="25" t="s">
        <v>8</v>
      </c>
      <c r="J8" s="11">
        <v>4</v>
      </c>
      <c r="K8" s="1" t="s">
        <v>5</v>
      </c>
      <c r="L8" s="97" t="s">
        <v>123</v>
      </c>
      <c r="M8" s="27"/>
      <c r="O8" s="25" t="s">
        <v>8</v>
      </c>
      <c r="P8" s="11">
        <v>100</v>
      </c>
      <c r="Q8" s="1" t="s">
        <v>1</v>
      </c>
      <c r="R8" s="97" t="s">
        <v>123</v>
      </c>
      <c r="S8" s="27"/>
    </row>
    <row r="9" spans="2:19" ht="15">
      <c r="B9" s="25" t="s">
        <v>13</v>
      </c>
      <c r="C9" s="97" t="s">
        <v>83</v>
      </c>
      <c r="D9" s="1"/>
      <c r="E9" s="1"/>
      <c r="F9" s="1"/>
      <c r="G9" s="27"/>
      <c r="I9" s="25" t="s">
        <v>60</v>
      </c>
      <c r="J9" s="11">
        <v>4.15</v>
      </c>
      <c r="K9" s="5" t="s">
        <v>4</v>
      </c>
      <c r="L9" s="1"/>
      <c r="M9" s="27"/>
      <c r="O9" s="25" t="s">
        <v>60</v>
      </c>
      <c r="P9" s="11">
        <v>4.15</v>
      </c>
      <c r="Q9" s="5" t="s">
        <v>4</v>
      </c>
      <c r="R9" s="1"/>
      <c r="S9" s="27"/>
    </row>
    <row r="10" spans="2:19" ht="12.75">
      <c r="B10" s="25"/>
      <c r="C10" s="1"/>
      <c r="D10" s="1"/>
      <c r="E10" s="1"/>
      <c r="F10" s="1"/>
      <c r="G10" s="27"/>
      <c r="I10" s="113" t="s">
        <v>129</v>
      </c>
      <c r="J10" s="8"/>
      <c r="K10" s="1"/>
      <c r="L10" s="1"/>
      <c r="M10" s="27"/>
      <c r="O10" s="113" t="s">
        <v>129</v>
      </c>
      <c r="P10" s="8"/>
      <c r="Q10" s="1"/>
      <c r="R10" s="1"/>
      <c r="S10" s="27"/>
    </row>
    <row r="11" spans="2:19" ht="15">
      <c r="B11" s="25"/>
      <c r="C11" s="10" t="s">
        <v>99</v>
      </c>
      <c r="D11" s="4"/>
      <c r="E11" s="10"/>
      <c r="F11" s="10"/>
      <c r="G11" s="27"/>
      <c r="I11" s="25" t="s">
        <v>53</v>
      </c>
      <c r="J11" s="9" t="s">
        <v>54</v>
      </c>
      <c r="K11" s="1"/>
      <c r="L11" s="8" t="s">
        <v>51</v>
      </c>
      <c r="M11" s="27"/>
      <c r="O11" s="25" t="s">
        <v>53</v>
      </c>
      <c r="P11" s="9" t="s">
        <v>54</v>
      </c>
      <c r="Q11" s="1"/>
      <c r="R11" s="8" t="s">
        <v>51</v>
      </c>
      <c r="S11" s="27"/>
    </row>
    <row r="12" spans="2:19" ht="15">
      <c r="B12" s="25"/>
      <c r="C12" s="101" t="s">
        <v>118</v>
      </c>
      <c r="D12" s="4"/>
      <c r="E12" s="10"/>
      <c r="F12" s="10"/>
      <c r="G12" s="27"/>
      <c r="I12" s="25" t="s">
        <v>62</v>
      </c>
      <c r="J12" s="30">
        <f>Slurry_Fl_McElvain_d50_Cv(J6,J7)</f>
        <v>1.088993299485788</v>
      </c>
      <c r="K12" s="1" t="s">
        <v>4</v>
      </c>
      <c r="L12" s="1"/>
      <c r="M12" s="27"/>
      <c r="O12" s="25" t="s">
        <v>62</v>
      </c>
      <c r="P12" s="30">
        <f>Slurry_Fl_McElvain_d50_Cv(P6,P7)</f>
        <v>1.088993299485788</v>
      </c>
      <c r="Q12" s="1" t="s">
        <v>4</v>
      </c>
      <c r="R12" s="1"/>
      <c r="S12" s="27"/>
    </row>
    <row r="13" spans="2:19" ht="16.5">
      <c r="B13" s="25"/>
      <c r="C13" s="101" t="s">
        <v>110</v>
      </c>
      <c r="D13" s="4"/>
      <c r="E13" s="10"/>
      <c r="F13" s="10"/>
      <c r="G13" s="27"/>
      <c r="I13" s="25" t="s">
        <v>71</v>
      </c>
      <c r="J13" s="31">
        <v>9.80665</v>
      </c>
      <c r="K13" s="1" t="s">
        <v>72</v>
      </c>
      <c r="L13" s="1"/>
      <c r="M13" s="27"/>
      <c r="O13" s="25" t="s">
        <v>71</v>
      </c>
      <c r="P13" s="31">
        <v>9.80665</v>
      </c>
      <c r="Q13" s="1" t="s">
        <v>72</v>
      </c>
      <c r="R13" s="1"/>
      <c r="S13" s="27"/>
    </row>
    <row r="14" spans="2:19" ht="12.75">
      <c r="B14" s="25"/>
      <c r="C14" s="101" t="s">
        <v>113</v>
      </c>
      <c r="D14" s="4"/>
      <c r="E14" s="10"/>
      <c r="F14" s="10"/>
      <c r="G14" s="27"/>
      <c r="I14" s="25" t="s">
        <v>74</v>
      </c>
      <c r="J14" s="8">
        <f>Pipe_Imp_CS_Dint_dn_sch(J8,"STD")/1000</f>
        <v>0.10225999999999999</v>
      </c>
      <c r="K14" s="1" t="s">
        <v>75</v>
      </c>
      <c r="L14" s="1" t="s">
        <v>0</v>
      </c>
      <c r="M14" s="27"/>
      <c r="O14" s="25" t="s">
        <v>74</v>
      </c>
      <c r="P14" s="30">
        <f>Pipe_SI_CS_Dint_dn_sch(P8,"STD")/1000</f>
        <v>0.10225999999999999</v>
      </c>
      <c r="Q14" s="1" t="s">
        <v>75</v>
      </c>
      <c r="R14" s="1">
        <v>0.1</v>
      </c>
      <c r="S14" s="27"/>
    </row>
    <row r="15" spans="2:19" ht="15">
      <c r="B15" s="25"/>
      <c r="C15" s="101" t="s">
        <v>114</v>
      </c>
      <c r="D15" s="4"/>
      <c r="E15" s="10"/>
      <c r="F15" s="10"/>
      <c r="G15" s="27"/>
      <c r="I15" s="25" t="s">
        <v>60</v>
      </c>
      <c r="J15" s="8">
        <f>J9</f>
        <v>4.15</v>
      </c>
      <c r="K15" s="1" t="s">
        <v>4</v>
      </c>
      <c r="L15" s="1"/>
      <c r="M15" s="27"/>
      <c r="O15" s="25" t="s">
        <v>60</v>
      </c>
      <c r="P15" s="8">
        <f>P9</f>
        <v>4.15</v>
      </c>
      <c r="Q15" s="1" t="s">
        <v>4</v>
      </c>
      <c r="R15" s="1"/>
      <c r="S15" s="27"/>
    </row>
    <row r="16" spans="2:19" ht="15.75" thickBot="1">
      <c r="B16" s="25"/>
      <c r="C16" s="1"/>
      <c r="D16" s="1"/>
      <c r="E16" s="1"/>
      <c r="F16" s="1"/>
      <c r="G16" s="27"/>
      <c r="I16" s="32" t="s">
        <v>53</v>
      </c>
      <c r="J16" s="33">
        <f>J12*(2*J13*J14*(J15-1))^0.5</f>
        <v>2.737213758443043</v>
      </c>
      <c r="K16" s="34" t="s">
        <v>76</v>
      </c>
      <c r="L16" s="35"/>
      <c r="M16" s="36"/>
      <c r="O16" s="32" t="s">
        <v>53</v>
      </c>
      <c r="P16" s="33">
        <f>P12*(2*P13*P14*(P15-1))^0.5</f>
        <v>2.737213758443043</v>
      </c>
      <c r="Q16" s="34" t="s">
        <v>76</v>
      </c>
      <c r="R16" s="35"/>
      <c r="S16" s="36"/>
    </row>
    <row r="17" spans="2:19" ht="13.5" thickTop="1">
      <c r="B17" s="25"/>
      <c r="C17" s="1"/>
      <c r="D17" s="1"/>
      <c r="E17" s="1"/>
      <c r="F17" s="8" t="s">
        <v>51</v>
      </c>
      <c r="G17" s="27"/>
      <c r="I17" s="37" t="s">
        <v>79</v>
      </c>
      <c r="J17" s="38" t="s">
        <v>132</v>
      </c>
      <c r="K17" s="39"/>
      <c r="L17" s="23"/>
      <c r="M17" s="24"/>
      <c r="O17" s="37" t="s">
        <v>79</v>
      </c>
      <c r="P17" s="38" t="s">
        <v>131</v>
      </c>
      <c r="Q17" s="39"/>
      <c r="R17" s="23"/>
      <c r="S17" s="24"/>
    </row>
    <row r="18" spans="2:19" ht="13.5" thickBot="1">
      <c r="B18" s="25"/>
      <c r="C18" s="1"/>
      <c r="D18" s="1"/>
      <c r="E18" s="1"/>
      <c r="F18" s="1"/>
      <c r="G18" s="27"/>
      <c r="I18" s="41" t="s">
        <v>79</v>
      </c>
      <c r="J18" s="42">
        <f>Slurry_Limit_Deposition_Velocity_JRI_Imp_d50_Cv_dn_Ss(J6,J7,J8,J9)</f>
        <v>2.737681241381851</v>
      </c>
      <c r="K18" s="43" t="s">
        <v>78</v>
      </c>
      <c r="L18" s="35"/>
      <c r="M18" s="36"/>
      <c r="O18" s="41" t="s">
        <v>79</v>
      </c>
      <c r="P18" s="42">
        <f>Slurry_Limit_Deposition_Velocity_JRI_SI_d50_Cv_dn_Ss(P6,P7,P8,P9)</f>
        <v>2.737681241381851</v>
      </c>
      <c r="Q18" s="43" t="s">
        <v>78</v>
      </c>
      <c r="R18" s="35"/>
      <c r="S18" s="36"/>
    </row>
    <row r="19" spans="2:7" ht="14.25" thickBot="1" thickTop="1">
      <c r="B19" s="25"/>
      <c r="C19" s="1"/>
      <c r="D19" s="1"/>
      <c r="E19" s="1"/>
      <c r="F19" s="1"/>
      <c r="G19" s="27"/>
    </row>
    <row r="20" spans="2:19" ht="13.5" thickTop="1">
      <c r="B20" s="25"/>
      <c r="C20" s="1"/>
      <c r="D20" s="1"/>
      <c r="E20" s="1"/>
      <c r="F20" s="1"/>
      <c r="G20" s="27"/>
      <c r="I20" s="96" t="s">
        <v>95</v>
      </c>
      <c r="J20" s="23"/>
      <c r="K20" s="23"/>
      <c r="L20" s="23"/>
      <c r="M20" s="24"/>
      <c r="O20" s="96" t="s">
        <v>96</v>
      </c>
      <c r="P20" s="23"/>
      <c r="Q20" s="23"/>
      <c r="R20" s="23"/>
      <c r="S20" s="24"/>
    </row>
    <row r="21" spans="2:19" ht="15">
      <c r="B21" s="25" t="s">
        <v>14</v>
      </c>
      <c r="C21" s="1" t="s">
        <v>84</v>
      </c>
      <c r="D21" s="1"/>
      <c r="E21" s="1"/>
      <c r="F21" s="1"/>
      <c r="G21" s="27"/>
      <c r="I21" s="25" t="s">
        <v>58</v>
      </c>
      <c r="J21" s="11">
        <v>125</v>
      </c>
      <c r="K21" s="18" t="s">
        <v>9</v>
      </c>
      <c r="L21" s="98" t="s">
        <v>98</v>
      </c>
      <c r="M21" s="27"/>
      <c r="O21" s="25" t="s">
        <v>58</v>
      </c>
      <c r="P21" s="11">
        <v>125</v>
      </c>
      <c r="Q21" s="18" t="s">
        <v>9</v>
      </c>
      <c r="R21" s="98" t="s">
        <v>97</v>
      </c>
      <c r="S21" s="27"/>
    </row>
    <row r="22" spans="2:19" ht="15">
      <c r="B22" s="25"/>
      <c r="C22" s="97" t="s">
        <v>150</v>
      </c>
      <c r="D22" s="1"/>
      <c r="E22" s="1"/>
      <c r="F22" s="1"/>
      <c r="G22" s="27"/>
      <c r="I22" s="28" t="s">
        <v>59</v>
      </c>
      <c r="J22" s="20">
        <v>35</v>
      </c>
      <c r="K22" s="29" t="s">
        <v>10</v>
      </c>
      <c r="L22" s="98" t="s">
        <v>124</v>
      </c>
      <c r="M22" s="27"/>
      <c r="O22" s="28" t="s">
        <v>59</v>
      </c>
      <c r="P22" s="20">
        <v>35</v>
      </c>
      <c r="Q22" s="29" t="s">
        <v>10</v>
      </c>
      <c r="R22" s="98" t="s">
        <v>124</v>
      </c>
      <c r="S22" s="27"/>
    </row>
    <row r="23" spans="2:19" ht="12.75">
      <c r="B23" s="25"/>
      <c r="C23" s="1"/>
      <c r="D23" s="1"/>
      <c r="E23" s="1"/>
      <c r="F23" s="1"/>
      <c r="G23" s="27"/>
      <c r="I23" s="25" t="s">
        <v>8</v>
      </c>
      <c r="J23" s="11">
        <v>8</v>
      </c>
      <c r="K23" s="1" t="s">
        <v>5</v>
      </c>
      <c r="L23" s="97" t="s">
        <v>122</v>
      </c>
      <c r="M23" s="27"/>
      <c r="O23" s="25" t="s">
        <v>8</v>
      </c>
      <c r="P23" s="11">
        <v>200</v>
      </c>
      <c r="Q23" s="1" t="s">
        <v>1</v>
      </c>
      <c r="R23" s="97" t="s">
        <v>121</v>
      </c>
      <c r="S23" s="27"/>
    </row>
    <row r="24" spans="2:19" ht="15">
      <c r="B24" s="25"/>
      <c r="C24" s="10" t="s">
        <v>104</v>
      </c>
      <c r="D24" s="4"/>
      <c r="E24" s="5"/>
      <c r="F24" s="10"/>
      <c r="G24" s="27"/>
      <c r="I24" s="25" t="s">
        <v>60</v>
      </c>
      <c r="J24" s="11">
        <v>4.15</v>
      </c>
      <c r="K24" s="5" t="s">
        <v>4</v>
      </c>
      <c r="L24" s="1"/>
      <c r="M24" s="27"/>
      <c r="O24" s="25" t="s">
        <v>60</v>
      </c>
      <c r="P24" s="11">
        <v>4.15</v>
      </c>
      <c r="Q24" s="5" t="s">
        <v>4</v>
      </c>
      <c r="R24" s="1"/>
      <c r="S24" s="27"/>
    </row>
    <row r="25" spans="2:19" ht="12.75">
      <c r="B25" s="25"/>
      <c r="C25" s="101" t="s">
        <v>108</v>
      </c>
      <c r="D25" s="4"/>
      <c r="E25" s="5"/>
      <c r="F25" s="10"/>
      <c r="G25" s="27"/>
      <c r="I25" s="113" t="s">
        <v>129</v>
      </c>
      <c r="J25" s="8"/>
      <c r="K25" s="1"/>
      <c r="L25" s="102" t="s">
        <v>52</v>
      </c>
      <c r="M25" s="27"/>
      <c r="O25" s="113" t="s">
        <v>129</v>
      </c>
      <c r="P25" s="8"/>
      <c r="Q25" s="1"/>
      <c r="R25" s="102" t="s">
        <v>52</v>
      </c>
      <c r="S25" s="27"/>
    </row>
    <row r="26" spans="2:19" ht="15">
      <c r="B26" s="25"/>
      <c r="C26" s="101" t="s">
        <v>111</v>
      </c>
      <c r="D26" s="4"/>
      <c r="E26" s="5"/>
      <c r="F26" s="10"/>
      <c r="G26" s="27"/>
      <c r="I26" s="25" t="s">
        <v>53</v>
      </c>
      <c r="J26" s="8" t="s">
        <v>53</v>
      </c>
      <c r="K26" s="9" t="s">
        <v>55</v>
      </c>
      <c r="L26" s="1"/>
      <c r="M26" s="12"/>
      <c r="O26" s="25" t="s">
        <v>53</v>
      </c>
      <c r="P26" s="99" t="s">
        <v>120</v>
      </c>
      <c r="Q26" s="1"/>
      <c r="S26" s="27"/>
    </row>
    <row r="27" spans="2:19" ht="15">
      <c r="B27" s="25"/>
      <c r="C27" s="101" t="s">
        <v>107</v>
      </c>
      <c r="D27" s="4"/>
      <c r="E27" s="5"/>
      <c r="F27" s="10"/>
      <c r="G27" s="27"/>
      <c r="I27" s="25" t="s">
        <v>62</v>
      </c>
      <c r="J27" s="30">
        <f>Slurry_Fl_McElvain_d50_Cv(J21,J22)</f>
        <v>0.9700093873388163</v>
      </c>
      <c r="K27" s="1" t="s">
        <v>4</v>
      </c>
      <c r="L27" s="1"/>
      <c r="M27" s="27"/>
      <c r="O27" s="25" t="s">
        <v>62</v>
      </c>
      <c r="P27" s="30">
        <f>Slurry_Fl_McElvain_d50_Cv(P21,P22)</f>
        <v>0.9700093873388163</v>
      </c>
      <c r="Q27" s="1" t="s">
        <v>4</v>
      </c>
      <c r="R27" s="1"/>
      <c r="S27" s="27"/>
    </row>
    <row r="28" spans="2:19" ht="15">
      <c r="B28" s="25"/>
      <c r="C28" s="10" t="s">
        <v>105</v>
      </c>
      <c r="D28" s="4"/>
      <c r="E28" s="5"/>
      <c r="F28" s="10"/>
      <c r="G28" s="27"/>
      <c r="I28" s="25" t="s">
        <v>71</v>
      </c>
      <c r="J28" s="31">
        <v>9.80665</v>
      </c>
      <c r="K28" s="1" t="s">
        <v>72</v>
      </c>
      <c r="L28" s="1"/>
      <c r="M28" s="27"/>
      <c r="O28" s="25" t="s">
        <v>71</v>
      </c>
      <c r="P28" s="31">
        <v>9.80665</v>
      </c>
      <c r="Q28" s="1" t="s">
        <v>72</v>
      </c>
      <c r="R28" s="1"/>
      <c r="S28" s="27"/>
    </row>
    <row r="29" spans="2:19" ht="12.75">
      <c r="B29" s="25"/>
      <c r="C29" s="1"/>
      <c r="D29" s="1"/>
      <c r="E29" s="1"/>
      <c r="F29" s="1"/>
      <c r="G29" s="27"/>
      <c r="I29" s="25" t="s">
        <v>74</v>
      </c>
      <c r="J29" s="8">
        <f>Pipe_Imp_CS_Dint_dn_sch(J23,"STD")/1000</f>
        <v>0.20274</v>
      </c>
      <c r="K29" s="1" t="s">
        <v>75</v>
      </c>
      <c r="L29" s="1" t="s">
        <v>0</v>
      </c>
      <c r="M29" s="27"/>
      <c r="O29" s="25" t="s">
        <v>74</v>
      </c>
      <c r="P29" s="30">
        <f>Pipe_SI_CS_Dint_dn_sch(P23,"STD")/1000</f>
        <v>0.20274</v>
      </c>
      <c r="Q29" s="1" t="s">
        <v>75</v>
      </c>
      <c r="R29" s="1"/>
      <c r="S29" s="27"/>
    </row>
    <row r="30" spans="2:19" ht="15">
      <c r="B30" s="25"/>
      <c r="C30" s="1"/>
      <c r="D30" s="1"/>
      <c r="E30" s="1"/>
      <c r="F30" s="1"/>
      <c r="G30" s="27"/>
      <c r="I30" s="25" t="s">
        <v>60</v>
      </c>
      <c r="J30" s="8">
        <f>J24</f>
        <v>4.15</v>
      </c>
      <c r="K30" s="1" t="s">
        <v>4</v>
      </c>
      <c r="L30" s="1"/>
      <c r="M30" s="27"/>
      <c r="O30" s="25" t="s">
        <v>60</v>
      </c>
      <c r="P30" s="8">
        <f>P24</f>
        <v>4.15</v>
      </c>
      <c r="Q30" s="1" t="s">
        <v>4</v>
      </c>
      <c r="R30" s="1"/>
      <c r="S30" s="27"/>
    </row>
    <row r="31" spans="2:19" ht="16.5" thickBot="1">
      <c r="B31" s="25"/>
      <c r="F31" s="8" t="s">
        <v>52</v>
      </c>
      <c r="G31" s="27"/>
      <c r="I31" s="32" t="s">
        <v>53</v>
      </c>
      <c r="J31" s="76">
        <f>1.25*J27*(2*J28*J29*(J30-1))^0.25</f>
        <v>2.2810568910999067</v>
      </c>
      <c r="K31" s="34" t="s">
        <v>76</v>
      </c>
      <c r="L31" s="35"/>
      <c r="M31" s="36"/>
      <c r="O31" s="32" t="s">
        <v>53</v>
      </c>
      <c r="P31" s="33">
        <f>1.25*P27*(2*P28*P29*(P30-1))^0.25</f>
        <v>2.2810568910999067</v>
      </c>
      <c r="Q31" s="34" t="s">
        <v>76</v>
      </c>
      <c r="R31" s="35"/>
      <c r="S31" s="36"/>
    </row>
    <row r="32" spans="2:19" ht="13.5" thickTop="1">
      <c r="B32" s="25"/>
      <c r="G32" s="27"/>
      <c r="I32" s="37" t="s">
        <v>79</v>
      </c>
      <c r="J32" s="38" t="s">
        <v>132</v>
      </c>
      <c r="K32" s="39"/>
      <c r="L32" s="23"/>
      <c r="M32" s="24"/>
      <c r="O32" s="37" t="s">
        <v>79</v>
      </c>
      <c r="P32" s="38" t="s">
        <v>90</v>
      </c>
      <c r="Q32" s="39"/>
      <c r="R32" s="23"/>
      <c r="S32" s="24"/>
    </row>
    <row r="33" spans="2:19" ht="13.5" thickBot="1">
      <c r="B33" s="25"/>
      <c r="C33" s="1"/>
      <c r="D33" s="1"/>
      <c r="E33" s="1"/>
      <c r="F33" s="1"/>
      <c r="G33" s="27"/>
      <c r="I33" s="41" t="s">
        <v>79</v>
      </c>
      <c r="J33" s="42">
        <f>Slurry_Limit_Deposition_Velocity_JRI_Imp_d50_Cv_dn_Ss(J21,J22,J23,J24)</f>
        <v>2.2812516712206596</v>
      </c>
      <c r="K33" s="43" t="s">
        <v>78</v>
      </c>
      <c r="L33" s="35"/>
      <c r="M33" s="36"/>
      <c r="O33" s="41" t="s">
        <v>79</v>
      </c>
      <c r="P33" s="42">
        <f>Slurry_Limit_Deposition_Velocity_JRI_SI_d50_Cv_dn_Ss(P21,P22,P23,P24)</f>
        <v>2.2812516712206596</v>
      </c>
      <c r="Q33" s="43" t="s">
        <v>78</v>
      </c>
      <c r="R33" s="35"/>
      <c r="S33" s="36"/>
    </row>
    <row r="34" spans="2:7" ht="14.25" thickBot="1" thickTop="1">
      <c r="B34" s="25"/>
      <c r="C34" s="1"/>
      <c r="D34" s="1"/>
      <c r="E34" s="1"/>
      <c r="F34" s="1"/>
      <c r="G34" s="27"/>
    </row>
    <row r="35" spans="2:19" ht="13.5" thickTop="1">
      <c r="B35" s="25"/>
      <c r="C35" s="1"/>
      <c r="D35" s="1"/>
      <c r="E35" s="1"/>
      <c r="F35" s="1"/>
      <c r="G35" s="27"/>
      <c r="I35" s="96" t="s">
        <v>95</v>
      </c>
      <c r="J35" s="23"/>
      <c r="K35" s="23"/>
      <c r="L35" s="23"/>
      <c r="M35" s="24"/>
      <c r="O35" s="96" t="s">
        <v>96</v>
      </c>
      <c r="P35" s="23"/>
      <c r="Q35" s="23"/>
      <c r="R35" s="23"/>
      <c r="S35" s="24"/>
    </row>
    <row r="36" spans="1:19" ht="15">
      <c r="A36" s="1"/>
      <c r="B36" s="25" t="s">
        <v>15</v>
      </c>
      <c r="C36" s="1" t="s">
        <v>84</v>
      </c>
      <c r="D36" s="1"/>
      <c r="E36" s="1"/>
      <c r="F36" s="1"/>
      <c r="G36" s="27"/>
      <c r="I36" s="25" t="s">
        <v>58</v>
      </c>
      <c r="J36" s="11">
        <v>150</v>
      </c>
      <c r="K36" s="18" t="s">
        <v>9</v>
      </c>
      <c r="L36" s="98" t="s">
        <v>98</v>
      </c>
      <c r="M36" s="27"/>
      <c r="O36" s="25" t="s">
        <v>58</v>
      </c>
      <c r="P36" s="11">
        <v>150</v>
      </c>
      <c r="Q36" s="18" t="s">
        <v>9</v>
      </c>
      <c r="R36" s="97" t="s">
        <v>97</v>
      </c>
      <c r="S36" s="27"/>
    </row>
    <row r="37" spans="1:19" ht="15">
      <c r="A37" s="1"/>
      <c r="B37" s="25"/>
      <c r="C37" s="97" t="s">
        <v>119</v>
      </c>
      <c r="D37" s="1"/>
      <c r="E37" s="1"/>
      <c r="F37" s="1"/>
      <c r="G37" s="27"/>
      <c r="I37" s="28" t="s">
        <v>59</v>
      </c>
      <c r="J37" s="20">
        <v>35</v>
      </c>
      <c r="K37" s="29" t="s">
        <v>10</v>
      </c>
      <c r="L37" s="98" t="s">
        <v>124</v>
      </c>
      <c r="M37" s="27"/>
      <c r="O37" s="28" t="s">
        <v>59</v>
      </c>
      <c r="P37" s="20">
        <v>35</v>
      </c>
      <c r="Q37" s="29" t="s">
        <v>10</v>
      </c>
      <c r="R37" s="97" t="s">
        <v>124</v>
      </c>
      <c r="S37" s="27"/>
    </row>
    <row r="38" spans="1:19" ht="12.75">
      <c r="A38" s="1"/>
      <c r="B38" s="25"/>
      <c r="C38" s="1"/>
      <c r="D38" s="1"/>
      <c r="E38" s="1"/>
      <c r="F38" s="1"/>
      <c r="G38" s="27"/>
      <c r="I38" s="25" t="s">
        <v>8</v>
      </c>
      <c r="J38" s="11">
        <v>4</v>
      </c>
      <c r="K38" s="1" t="s">
        <v>5</v>
      </c>
      <c r="L38" s="97" t="s">
        <v>125</v>
      </c>
      <c r="M38" s="27"/>
      <c r="O38" s="25" t="s">
        <v>8</v>
      </c>
      <c r="P38" s="11">
        <v>100</v>
      </c>
      <c r="Q38" s="1" t="s">
        <v>1</v>
      </c>
      <c r="R38" s="97" t="s">
        <v>126</v>
      </c>
      <c r="S38" s="27"/>
    </row>
    <row r="39" spans="2:19" ht="15">
      <c r="B39" s="25"/>
      <c r="C39" s="101" t="s">
        <v>103</v>
      </c>
      <c r="D39" s="1"/>
      <c r="E39" s="1"/>
      <c r="F39" s="1"/>
      <c r="G39" s="27"/>
      <c r="I39" s="25" t="s">
        <v>60</v>
      </c>
      <c r="J39" s="11">
        <v>4.15</v>
      </c>
      <c r="K39" s="5" t="s">
        <v>4</v>
      </c>
      <c r="L39" s="1"/>
      <c r="M39" s="27"/>
      <c r="O39" s="25" t="s">
        <v>60</v>
      </c>
      <c r="P39" s="11">
        <v>4.15</v>
      </c>
      <c r="Q39" s="5" t="s">
        <v>4</v>
      </c>
      <c r="R39" s="1"/>
      <c r="S39" s="27"/>
    </row>
    <row r="40" spans="2:19" ht="12.75">
      <c r="B40" s="25"/>
      <c r="C40" s="101" t="s">
        <v>109</v>
      </c>
      <c r="D40" s="1"/>
      <c r="E40" s="1"/>
      <c r="F40" s="1"/>
      <c r="G40" s="27"/>
      <c r="I40" s="113" t="s">
        <v>129</v>
      </c>
      <c r="J40" s="8"/>
      <c r="K40" s="1"/>
      <c r="L40" s="102" t="s">
        <v>127</v>
      </c>
      <c r="M40" s="27"/>
      <c r="O40" s="113" t="s">
        <v>129</v>
      </c>
      <c r="P40" s="8"/>
      <c r="Q40" s="1"/>
      <c r="R40" s="102" t="s">
        <v>127</v>
      </c>
      <c r="S40" s="27"/>
    </row>
    <row r="41" spans="2:19" ht="15">
      <c r="B41" s="25"/>
      <c r="C41" s="101" t="s">
        <v>112</v>
      </c>
      <c r="D41" s="1"/>
      <c r="E41" s="1"/>
      <c r="F41" s="1"/>
      <c r="G41" s="27"/>
      <c r="I41" s="25" t="s">
        <v>53</v>
      </c>
      <c r="J41" s="9" t="s">
        <v>56</v>
      </c>
      <c r="K41" s="1"/>
      <c r="M41" s="27"/>
      <c r="O41" s="25" t="s">
        <v>53</v>
      </c>
      <c r="P41" s="9" t="s">
        <v>56</v>
      </c>
      <c r="Q41" s="1"/>
      <c r="R41" s="1"/>
      <c r="S41" s="104" t="s">
        <v>0</v>
      </c>
    </row>
    <row r="42" spans="2:19" ht="15">
      <c r="B42" s="25"/>
      <c r="C42" s="101" t="s">
        <v>107</v>
      </c>
      <c r="D42" s="1"/>
      <c r="E42" s="1"/>
      <c r="F42" s="1"/>
      <c r="G42" s="27"/>
      <c r="I42" s="25" t="s">
        <v>62</v>
      </c>
      <c r="J42" s="30">
        <f>Slurry_Fl_McElvain_d50_Cv(J36,J37)</f>
        <v>1.0050046556173375</v>
      </c>
      <c r="K42" s="1" t="s">
        <v>4</v>
      </c>
      <c r="L42" s="1"/>
      <c r="M42" s="27"/>
      <c r="O42" s="25" t="s">
        <v>62</v>
      </c>
      <c r="P42" s="30">
        <f>Slurry_Fl_McElvain_d50_Cv(P36,P37)</f>
        <v>1.0050046556173375</v>
      </c>
      <c r="Q42" s="1" t="s">
        <v>4</v>
      </c>
      <c r="R42" s="1"/>
      <c r="S42" s="27"/>
    </row>
    <row r="43" spans="2:19" ht="15">
      <c r="B43" s="25"/>
      <c r="C43" s="10" t="s">
        <v>106</v>
      </c>
      <c r="D43" s="1"/>
      <c r="E43" s="1"/>
      <c r="F43" s="1"/>
      <c r="G43" s="27"/>
      <c r="I43" s="25" t="s">
        <v>71</v>
      </c>
      <c r="J43" s="31">
        <v>9.80665</v>
      </c>
      <c r="K43" s="1" t="s">
        <v>72</v>
      </c>
      <c r="L43" s="1"/>
      <c r="M43" s="27"/>
      <c r="O43" s="25" t="s">
        <v>71</v>
      </c>
      <c r="P43" s="31">
        <v>9.80665</v>
      </c>
      <c r="Q43" s="1" t="s">
        <v>72</v>
      </c>
      <c r="R43" s="1"/>
      <c r="S43" s="27"/>
    </row>
    <row r="44" spans="2:19" ht="12.75">
      <c r="B44" s="25"/>
      <c r="C44" s="1"/>
      <c r="D44" s="1"/>
      <c r="E44" s="1"/>
      <c r="F44" s="1"/>
      <c r="G44" s="27"/>
      <c r="I44" s="25" t="s">
        <v>74</v>
      </c>
      <c r="J44" s="8">
        <f>Pipe_Imp_CS_Dint_dn_sch(J38,"STD")/1000</f>
        <v>0.10225999999999999</v>
      </c>
      <c r="K44" s="1" t="s">
        <v>75</v>
      </c>
      <c r="L44" s="1"/>
      <c r="M44" s="27"/>
      <c r="O44" s="25" t="s">
        <v>74</v>
      </c>
      <c r="P44" s="30">
        <f>Pipe_SI_CS_Dint_dn_sch(P38,"STD")/1000</f>
        <v>0.10225999999999999</v>
      </c>
      <c r="Q44" s="1" t="s">
        <v>75</v>
      </c>
      <c r="R44" s="1"/>
      <c r="S44" s="27"/>
    </row>
    <row r="45" spans="2:19" ht="15.75">
      <c r="B45" s="25"/>
      <c r="C45" s="1"/>
      <c r="D45" s="1"/>
      <c r="E45" s="1"/>
      <c r="F45" s="1"/>
      <c r="G45" s="27"/>
      <c r="I45" s="25" t="s">
        <v>60</v>
      </c>
      <c r="J45" s="8">
        <f>J39</f>
        <v>4.15</v>
      </c>
      <c r="K45" s="1" t="s">
        <v>4</v>
      </c>
      <c r="L45" s="1"/>
      <c r="M45" s="27"/>
      <c r="O45" s="25" t="s">
        <v>60</v>
      </c>
      <c r="P45" s="8">
        <f>P39</f>
        <v>4.15</v>
      </c>
      <c r="Q45" s="1" t="s">
        <v>4</v>
      </c>
      <c r="R45" s="1"/>
      <c r="S45" s="27"/>
    </row>
    <row r="46" spans="2:19" ht="16.5" thickBot="1">
      <c r="B46" s="25"/>
      <c r="C46" s="1"/>
      <c r="D46" s="1"/>
      <c r="E46" s="1"/>
      <c r="F46" s="8" t="s">
        <v>127</v>
      </c>
      <c r="G46" s="27"/>
      <c r="I46" s="32" t="s">
        <v>53</v>
      </c>
      <c r="J46" s="78">
        <f>1.1*J42*(2*J43*J44*(J45-1)^0.6)^0.5</f>
        <v>2.208931023456171</v>
      </c>
      <c r="K46" s="34" t="s">
        <v>76</v>
      </c>
      <c r="L46" s="35"/>
      <c r="M46" s="36"/>
      <c r="O46" s="32" t="s">
        <v>53</v>
      </c>
      <c r="P46" s="103">
        <f>1.1*P42*(2*P43*P44*(P45-1)^0.6)^0.5</f>
        <v>2.208931023456171</v>
      </c>
      <c r="Q46" s="34" t="s">
        <v>76</v>
      </c>
      <c r="R46" s="35"/>
      <c r="S46" s="36"/>
    </row>
    <row r="47" spans="2:7" ht="14.25" thickBot="1" thickTop="1">
      <c r="B47" s="25"/>
      <c r="C47" s="1"/>
      <c r="D47" s="1"/>
      <c r="E47" s="1"/>
      <c r="F47" s="1"/>
      <c r="G47" s="27"/>
    </row>
    <row r="48" spans="2:19" ht="13.5" thickTop="1">
      <c r="B48" s="25"/>
      <c r="C48" s="1"/>
      <c r="D48" s="1"/>
      <c r="E48" s="1"/>
      <c r="F48" s="1"/>
      <c r="G48" s="27"/>
      <c r="I48" s="37" t="s">
        <v>79</v>
      </c>
      <c r="J48" s="38" t="s">
        <v>139</v>
      </c>
      <c r="K48" s="39"/>
      <c r="L48" s="23"/>
      <c r="M48" s="24"/>
      <c r="O48" s="37" t="s">
        <v>79</v>
      </c>
      <c r="P48" s="38" t="s">
        <v>131</v>
      </c>
      <c r="Q48" s="39"/>
      <c r="R48" s="23"/>
      <c r="S48" s="24"/>
    </row>
    <row r="49" spans="2:19" ht="13.5" thickBot="1">
      <c r="B49" s="40"/>
      <c r="C49" s="35"/>
      <c r="D49" s="35"/>
      <c r="E49" s="35"/>
      <c r="F49" s="35"/>
      <c r="G49" s="36"/>
      <c r="I49" s="41" t="s">
        <v>79</v>
      </c>
      <c r="J49" s="42">
        <f>Slurry_Limit_Deposition_Velocity_JRI_Imp_d50_Cv_dn_Ss(J36,J37,J38,J39)</f>
        <v>2.2093082821058783</v>
      </c>
      <c r="K49" s="43" t="s">
        <v>78</v>
      </c>
      <c r="L49" s="35"/>
      <c r="M49" s="36"/>
      <c r="O49" s="41" t="s">
        <v>79</v>
      </c>
      <c r="P49" s="42">
        <f>Slurry_Limit_Deposition_Velocity_JRI_SI_d50_Cv_dn_Ss(P36,P37,P38,P39)</f>
        <v>2.2093082821058783</v>
      </c>
      <c r="Q49" s="43" t="s">
        <v>78</v>
      </c>
      <c r="R49" s="35"/>
      <c r="S49" s="36"/>
    </row>
    <row r="50" ht="13.5" thickTop="1"/>
    <row r="54" ht="12.75">
      <c r="C54" s="98" t="s">
        <v>128</v>
      </c>
    </row>
    <row r="55" spans="3:7" ht="12.75">
      <c r="C55" s="106" t="s">
        <v>85</v>
      </c>
      <c r="D55" s="107"/>
      <c r="E55" s="107"/>
      <c r="F55" s="107"/>
      <c r="G55" s="110"/>
    </row>
    <row r="56" spans="3:7" ht="12.75">
      <c r="C56" s="105" t="s">
        <v>86</v>
      </c>
      <c r="D56" s="1"/>
      <c r="E56" s="1"/>
      <c r="F56" s="1"/>
      <c r="G56" s="111"/>
    </row>
    <row r="57" spans="3:7" ht="12.75">
      <c r="C57" s="105" t="s">
        <v>87</v>
      </c>
      <c r="D57" s="1"/>
      <c r="E57" s="1"/>
      <c r="F57" s="1"/>
      <c r="G57" s="111"/>
    </row>
    <row r="58" spans="3:7" ht="15">
      <c r="C58" s="105" t="s">
        <v>88</v>
      </c>
      <c r="D58" s="1"/>
      <c r="E58" s="1"/>
      <c r="F58" s="1"/>
      <c r="G58" s="111"/>
    </row>
    <row r="59" spans="3:7" ht="12.75">
      <c r="C59" s="105" t="s">
        <v>137</v>
      </c>
      <c r="D59" s="1"/>
      <c r="E59" s="1"/>
      <c r="F59" s="1"/>
      <c r="G59" s="111"/>
    </row>
    <row r="60" spans="3:7" ht="12.75">
      <c r="C60" s="105" t="s">
        <v>138</v>
      </c>
      <c r="D60" s="1"/>
      <c r="E60" s="1"/>
      <c r="F60" s="1"/>
      <c r="G60" s="111"/>
    </row>
    <row r="61" spans="3:7" ht="12.75">
      <c r="C61" s="105" t="s">
        <v>89</v>
      </c>
      <c r="D61" s="1"/>
      <c r="E61" s="1"/>
      <c r="F61" s="1"/>
      <c r="G61" s="111"/>
    </row>
    <row r="62" spans="3:7" ht="15">
      <c r="C62" s="108" t="s">
        <v>91</v>
      </c>
      <c r="D62" s="109"/>
      <c r="E62" s="109"/>
      <c r="F62" s="109"/>
      <c r="G62" s="112"/>
    </row>
  </sheetData>
  <sheetProtection/>
  <printOptions/>
  <pageMargins left="0.7" right="0.7" top="0.75" bottom="0.75" header="0.3" footer="0.3"/>
  <pageSetup orientation="portrait" r:id="rId5"/>
  <legacyDrawing r:id="rId4"/>
  <oleObjects>
    <oleObject progId="Equation.3" shapeId="1245449" r:id="rId1"/>
    <oleObject progId="Equation.3" shapeId="1245448" r:id="rId2"/>
    <oleObject progId="Equation.3" shapeId="1245447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C1:X7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2.421875" style="0" customWidth="1"/>
    <col min="3" max="3" width="2.8515625" style="0" customWidth="1"/>
    <col min="4" max="4" width="11.8515625" style="0" bestFit="1" customWidth="1"/>
    <col min="5" max="6" width="11.421875" style="0" customWidth="1"/>
    <col min="7" max="7" width="17.421875" style="0" customWidth="1"/>
    <col min="8" max="8" width="3.140625" style="0" customWidth="1"/>
    <col min="9" max="9" width="3.28125" style="0" customWidth="1"/>
    <col min="10" max="12" width="11.421875" style="0" customWidth="1"/>
    <col min="13" max="13" width="17.140625" style="0" customWidth="1"/>
    <col min="14" max="14" width="3.57421875" style="0" customWidth="1"/>
    <col min="15" max="15" width="4.28125" style="0" customWidth="1"/>
    <col min="16" max="16" width="11.421875" style="0" customWidth="1"/>
    <col min="17" max="17" width="13.57421875" style="0" bestFit="1" customWidth="1"/>
    <col min="18" max="18" width="11.421875" style="0" customWidth="1"/>
    <col min="19" max="19" width="17.140625" style="0" customWidth="1"/>
    <col min="20" max="20" width="4.00390625" style="0" customWidth="1"/>
  </cols>
  <sheetData>
    <row r="1" ht="12.75">
      <c r="Q1" t="str">
        <f>'Aplicaciones de VL'!Q4</f>
        <v>Rev. cjc 23.01.2013</v>
      </c>
    </row>
    <row r="2" ht="14.25">
      <c r="D2" s="44" t="s">
        <v>11</v>
      </c>
    </row>
    <row r="3" spans="4:12" ht="14.25">
      <c r="D3" s="44"/>
      <c r="L3" s="44"/>
    </row>
    <row r="4" ht="12.75">
      <c r="D4" t="s">
        <v>12</v>
      </c>
    </row>
    <row r="5" spans="3:4" ht="15">
      <c r="C5" t="s">
        <v>13</v>
      </c>
      <c r="D5" t="s">
        <v>83</v>
      </c>
    </row>
    <row r="6" spans="3:4" ht="15">
      <c r="C6" t="s">
        <v>14</v>
      </c>
      <c r="D6" t="s">
        <v>92</v>
      </c>
    </row>
    <row r="7" spans="3:4" ht="15">
      <c r="C7" t="s">
        <v>15</v>
      </c>
      <c r="D7" t="s">
        <v>93</v>
      </c>
    </row>
    <row r="9" ht="12.75">
      <c r="D9" t="s">
        <v>16</v>
      </c>
    </row>
    <row r="10" ht="15">
      <c r="D10" t="s">
        <v>94</v>
      </c>
    </row>
    <row r="11" ht="12.75">
      <c r="D11" t="s">
        <v>17</v>
      </c>
    </row>
    <row r="12" ht="12.75">
      <c r="D12" t="s">
        <v>18</v>
      </c>
    </row>
    <row r="14" spans="3:18" ht="15">
      <c r="C14" t="s">
        <v>13</v>
      </c>
      <c r="D14" s="45" t="s">
        <v>19</v>
      </c>
      <c r="E14" s="46">
        <v>200</v>
      </c>
      <c r="F14" s="47" t="s">
        <v>9</v>
      </c>
      <c r="G14" s="48" t="s">
        <v>20</v>
      </c>
      <c r="H14" s="48"/>
      <c r="I14" s="49" t="s">
        <v>21</v>
      </c>
      <c r="J14" s="48"/>
      <c r="K14" s="48"/>
      <c r="L14" s="48"/>
      <c r="M14" s="48"/>
      <c r="N14" s="48"/>
      <c r="O14" s="48"/>
      <c r="P14" s="48"/>
      <c r="Q14" s="48"/>
      <c r="R14" s="50"/>
    </row>
    <row r="15" spans="4:18" ht="12.75">
      <c r="D15" s="51"/>
      <c r="E15" s="52"/>
      <c r="F15" s="52"/>
      <c r="G15" s="52"/>
      <c r="H15" s="52"/>
      <c r="I15" s="53" t="s">
        <v>22</v>
      </c>
      <c r="J15" s="52"/>
      <c r="K15" s="52"/>
      <c r="L15" s="52"/>
      <c r="M15" s="52"/>
      <c r="N15" s="52"/>
      <c r="O15" s="52"/>
      <c r="P15" s="52"/>
      <c r="Q15" s="52"/>
      <c r="R15" s="54"/>
    </row>
    <row r="16" ht="12.75">
      <c r="I16" s="55"/>
    </row>
    <row r="17" spans="3:18" ht="15">
      <c r="C17" t="s">
        <v>14</v>
      </c>
      <c r="D17" s="45" t="s">
        <v>23</v>
      </c>
      <c r="E17" s="46">
        <v>200</v>
      </c>
      <c r="F17" s="47" t="s">
        <v>9</v>
      </c>
      <c r="G17" s="48" t="s">
        <v>24</v>
      </c>
      <c r="H17" s="48"/>
      <c r="I17" s="49" t="s">
        <v>25</v>
      </c>
      <c r="J17" s="48"/>
      <c r="K17" s="48"/>
      <c r="L17" s="48"/>
      <c r="M17" s="48"/>
      <c r="N17" s="48"/>
      <c r="O17" s="48"/>
      <c r="P17" s="48"/>
      <c r="Q17" s="48"/>
      <c r="R17" s="50"/>
    </row>
    <row r="18" spans="4:18" ht="12.75">
      <c r="D18" s="56" t="s">
        <v>26</v>
      </c>
      <c r="E18" s="8">
        <v>150</v>
      </c>
      <c r="F18" s="1" t="s">
        <v>1</v>
      </c>
      <c r="G18" s="1"/>
      <c r="H18" s="1"/>
      <c r="I18" s="57" t="s">
        <v>27</v>
      </c>
      <c r="J18" s="1"/>
      <c r="K18" s="1"/>
      <c r="L18" s="1"/>
      <c r="M18" s="1"/>
      <c r="N18" s="1"/>
      <c r="O18" s="1"/>
      <c r="P18" s="1"/>
      <c r="Q18" s="1"/>
      <c r="R18" s="58"/>
    </row>
    <row r="19" spans="4:18" ht="12.75">
      <c r="D19" s="59"/>
      <c r="E19" s="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8"/>
    </row>
    <row r="20" spans="3:18" ht="15">
      <c r="C20" t="s">
        <v>15</v>
      </c>
      <c r="D20" s="56" t="s">
        <v>23</v>
      </c>
      <c r="E20" s="8">
        <v>200</v>
      </c>
      <c r="F20" s="18" t="s">
        <v>9</v>
      </c>
      <c r="G20" s="1" t="s">
        <v>28</v>
      </c>
      <c r="H20" s="1"/>
      <c r="I20" s="57" t="s">
        <v>29</v>
      </c>
      <c r="J20" s="1"/>
      <c r="K20" s="1"/>
      <c r="L20" s="1"/>
      <c r="M20" s="1"/>
      <c r="N20" s="1"/>
      <c r="O20" s="1"/>
      <c r="P20" s="1"/>
      <c r="Q20" s="1"/>
      <c r="R20" s="58"/>
    </row>
    <row r="21" spans="4:18" ht="12.75">
      <c r="D21" s="60" t="s">
        <v>30</v>
      </c>
      <c r="E21" s="61">
        <v>150</v>
      </c>
      <c r="F21" s="52" t="s">
        <v>1</v>
      </c>
      <c r="G21" s="52"/>
      <c r="H21" s="52"/>
      <c r="I21" s="53" t="s">
        <v>31</v>
      </c>
      <c r="J21" s="52"/>
      <c r="K21" s="52"/>
      <c r="L21" s="52"/>
      <c r="M21" s="52"/>
      <c r="N21" s="52"/>
      <c r="O21" s="52"/>
      <c r="P21" s="52"/>
      <c r="Q21" s="52"/>
      <c r="R21" s="54"/>
    </row>
    <row r="23" ht="13.5" thickBot="1"/>
    <row r="24" spans="3:24" ht="15">
      <c r="C24" s="1"/>
      <c r="D24" s="62" t="s">
        <v>19</v>
      </c>
      <c r="E24" s="63">
        <v>200</v>
      </c>
      <c r="F24" s="64" t="s">
        <v>9</v>
      </c>
      <c r="G24" s="9"/>
      <c r="H24" s="1"/>
      <c r="I24" s="9"/>
      <c r="J24" s="62" t="s">
        <v>23</v>
      </c>
      <c r="K24" s="63">
        <v>200</v>
      </c>
      <c r="L24" s="64" t="s">
        <v>9</v>
      </c>
      <c r="M24" s="9"/>
      <c r="N24" s="1"/>
      <c r="O24" s="1"/>
      <c r="P24" s="62" t="s">
        <v>32</v>
      </c>
      <c r="Q24" s="63">
        <v>200</v>
      </c>
      <c r="R24" s="64" t="s">
        <v>9</v>
      </c>
      <c r="U24" s="65" t="s">
        <v>33</v>
      </c>
      <c r="V24" s="1"/>
      <c r="W24" s="1"/>
      <c r="X24" s="1"/>
    </row>
    <row r="25" spans="3:24" ht="13.5" thickBot="1">
      <c r="C25" s="1"/>
      <c r="D25" s="66" t="s">
        <v>26</v>
      </c>
      <c r="E25" s="67">
        <v>150</v>
      </c>
      <c r="F25" s="68" t="s">
        <v>1</v>
      </c>
      <c r="G25" s="9"/>
      <c r="H25" s="1"/>
      <c r="I25" s="9"/>
      <c r="J25" s="66" t="s">
        <v>34</v>
      </c>
      <c r="K25" s="67">
        <v>150</v>
      </c>
      <c r="L25" s="68" t="s">
        <v>1</v>
      </c>
      <c r="M25" s="9"/>
      <c r="N25" s="1"/>
      <c r="O25" s="1"/>
      <c r="P25" s="66" t="s">
        <v>26</v>
      </c>
      <c r="Q25" s="67">
        <v>150</v>
      </c>
      <c r="R25" s="68" t="s">
        <v>1</v>
      </c>
      <c r="U25" s="1"/>
      <c r="V25" s="1"/>
      <c r="W25" s="1"/>
      <c r="X25" s="1"/>
    </row>
    <row r="26" spans="3:24" s="3" customFormat="1" ht="12.75">
      <c r="C26" s="5"/>
      <c r="D26" s="4"/>
      <c r="E26" s="4"/>
      <c r="F26" s="10"/>
      <c r="G26" s="10"/>
      <c r="H26" s="5"/>
      <c r="I26" s="10"/>
      <c r="J26" s="4"/>
      <c r="K26" s="4"/>
      <c r="L26" s="10"/>
      <c r="M26" s="10"/>
      <c r="N26" s="5"/>
      <c r="O26" s="5"/>
      <c r="P26" s="4"/>
      <c r="Q26" s="4"/>
      <c r="R26" s="10"/>
      <c r="U26" s="5"/>
      <c r="V26" s="5"/>
      <c r="W26" s="5"/>
      <c r="X26" s="5"/>
    </row>
    <row r="27" spans="3:24" s="3" customFormat="1" ht="12.75">
      <c r="C27" s="5"/>
      <c r="D27" s="10" t="s">
        <v>99</v>
      </c>
      <c r="E27" s="4"/>
      <c r="F27" s="10"/>
      <c r="G27" s="10"/>
      <c r="H27" s="5"/>
      <c r="I27" s="10"/>
      <c r="J27" s="10" t="s">
        <v>104</v>
      </c>
      <c r="K27" s="4"/>
      <c r="M27" s="10"/>
      <c r="N27" s="5"/>
      <c r="O27" s="5"/>
      <c r="P27" s="101" t="s">
        <v>103</v>
      </c>
      <c r="Q27" s="4"/>
      <c r="R27" s="10"/>
      <c r="U27" s="5"/>
      <c r="V27" s="5"/>
      <c r="W27" s="5"/>
      <c r="X27" s="5"/>
    </row>
    <row r="28" spans="3:24" s="3" customFormat="1" ht="12.75">
      <c r="C28" s="5"/>
      <c r="D28" s="101" t="s">
        <v>118</v>
      </c>
      <c r="E28" s="4"/>
      <c r="F28" s="10"/>
      <c r="G28" s="10"/>
      <c r="H28" s="5"/>
      <c r="I28" s="10"/>
      <c r="J28" s="101" t="s">
        <v>108</v>
      </c>
      <c r="K28" s="4"/>
      <c r="M28" s="10"/>
      <c r="N28" s="5"/>
      <c r="O28" s="5"/>
      <c r="P28" s="101" t="s">
        <v>109</v>
      </c>
      <c r="Q28" s="4"/>
      <c r="R28" s="10"/>
      <c r="U28" s="5"/>
      <c r="V28" s="5"/>
      <c r="W28" s="5"/>
      <c r="X28" s="5"/>
    </row>
    <row r="29" spans="3:24" s="3" customFormat="1" ht="15">
      <c r="C29" s="5"/>
      <c r="D29" s="101" t="s">
        <v>110</v>
      </c>
      <c r="E29" s="4"/>
      <c r="F29" s="10"/>
      <c r="G29" s="10"/>
      <c r="H29" s="5"/>
      <c r="I29" s="10"/>
      <c r="J29" s="101" t="s">
        <v>111</v>
      </c>
      <c r="K29" s="4"/>
      <c r="M29" s="10"/>
      <c r="N29" s="5"/>
      <c r="O29" s="5"/>
      <c r="P29" s="101" t="s">
        <v>112</v>
      </c>
      <c r="Q29" s="4"/>
      <c r="R29" s="10"/>
      <c r="U29" s="5"/>
      <c r="V29" s="5"/>
      <c r="W29" s="5"/>
      <c r="X29" s="5"/>
    </row>
    <row r="30" spans="3:24" s="3" customFormat="1" ht="12.75">
      <c r="C30" s="5"/>
      <c r="D30" s="101" t="s">
        <v>113</v>
      </c>
      <c r="E30" s="4"/>
      <c r="F30" s="10"/>
      <c r="G30" s="10"/>
      <c r="H30" s="5"/>
      <c r="I30" s="10"/>
      <c r="J30" s="101" t="s">
        <v>107</v>
      </c>
      <c r="K30" s="4"/>
      <c r="M30" s="10"/>
      <c r="N30" s="5"/>
      <c r="O30" s="5"/>
      <c r="P30" s="101" t="s">
        <v>107</v>
      </c>
      <c r="Q30" s="4"/>
      <c r="R30" s="10"/>
      <c r="V30" s="5"/>
      <c r="W30" s="5"/>
      <c r="X30" s="5"/>
    </row>
    <row r="31" spans="3:24" s="3" customFormat="1" ht="12.75">
      <c r="C31" s="5"/>
      <c r="D31" s="101" t="s">
        <v>114</v>
      </c>
      <c r="E31" s="4"/>
      <c r="F31" s="10"/>
      <c r="G31" s="10"/>
      <c r="H31" s="5"/>
      <c r="I31" s="10"/>
      <c r="J31" s="10" t="s">
        <v>105</v>
      </c>
      <c r="K31" s="4"/>
      <c r="M31" s="10"/>
      <c r="N31" s="5"/>
      <c r="O31" s="5"/>
      <c r="P31" s="10" t="s">
        <v>106</v>
      </c>
      <c r="Q31" s="4"/>
      <c r="R31" s="10"/>
      <c r="U31" s="5"/>
      <c r="V31" s="5"/>
      <c r="W31" s="5"/>
      <c r="X31" s="5"/>
    </row>
    <row r="32" spans="4:24" ht="13.5" thickBot="1">
      <c r="D32" s="2" t="s">
        <v>0</v>
      </c>
      <c r="H32" s="1"/>
      <c r="I32" s="1"/>
      <c r="J32" s="1"/>
      <c r="K32" s="2"/>
      <c r="U32" s="1"/>
      <c r="V32" s="1"/>
      <c r="W32" s="1"/>
      <c r="X32" s="1"/>
    </row>
    <row r="33" spans="3:24" ht="13.5" thickTop="1">
      <c r="C33" s="14" t="s">
        <v>0</v>
      </c>
      <c r="D33" s="69" t="s">
        <v>35</v>
      </c>
      <c r="E33" s="6"/>
      <c r="F33" s="6" t="s">
        <v>36</v>
      </c>
      <c r="G33" s="70" t="s">
        <v>37</v>
      </c>
      <c r="H33" s="1"/>
      <c r="I33" s="14" t="s">
        <v>0</v>
      </c>
      <c r="J33" s="69" t="s">
        <v>38</v>
      </c>
      <c r="K33" s="6"/>
      <c r="L33" s="6" t="s">
        <v>36</v>
      </c>
      <c r="M33" s="70" t="s">
        <v>39</v>
      </c>
      <c r="N33" s="1"/>
      <c r="O33" s="14" t="s">
        <v>40</v>
      </c>
      <c r="P33" s="69" t="s">
        <v>41</v>
      </c>
      <c r="Q33" s="6"/>
      <c r="R33" s="6" t="s">
        <v>36</v>
      </c>
      <c r="S33" s="70" t="s">
        <v>42</v>
      </c>
      <c r="U33" s="124" t="s">
        <v>43</v>
      </c>
      <c r="V33" s="135" t="s">
        <v>145</v>
      </c>
      <c r="W33" s="125"/>
      <c r="X33" s="129"/>
    </row>
    <row r="34" spans="3:24" ht="12.75">
      <c r="C34" s="15"/>
      <c r="D34" s="1"/>
      <c r="E34" s="1"/>
      <c r="F34" s="1"/>
      <c r="G34" s="12"/>
      <c r="H34" s="1"/>
      <c r="I34" s="15"/>
      <c r="J34" s="1"/>
      <c r="K34" s="1"/>
      <c r="L34" s="1"/>
      <c r="M34" s="12"/>
      <c r="N34" s="1"/>
      <c r="O34" s="15"/>
      <c r="P34" s="1"/>
      <c r="Q34" s="1"/>
      <c r="R34" s="1"/>
      <c r="S34" s="12"/>
      <c r="U34" s="116"/>
      <c r="V34" s="65" t="s">
        <v>33</v>
      </c>
      <c r="W34" s="11"/>
      <c r="X34" s="130" t="s">
        <v>0</v>
      </c>
    </row>
    <row r="35" spans="3:24" ht="12.75">
      <c r="C35" s="15"/>
      <c r="D35" s="1" t="s">
        <v>44</v>
      </c>
      <c r="E35" s="1"/>
      <c r="F35" s="1"/>
      <c r="G35" s="100" t="s">
        <v>100</v>
      </c>
      <c r="H35" s="1"/>
      <c r="I35" s="15"/>
      <c r="J35" s="1" t="s">
        <v>45</v>
      </c>
      <c r="K35" s="1"/>
      <c r="L35" s="1"/>
      <c r="M35" s="100" t="s">
        <v>102</v>
      </c>
      <c r="N35" s="1"/>
      <c r="O35" s="15"/>
      <c r="P35" s="1" t="s">
        <v>46</v>
      </c>
      <c r="Q35" s="1"/>
      <c r="R35" s="1"/>
      <c r="S35" s="100" t="s">
        <v>102</v>
      </c>
      <c r="U35" s="117" t="s">
        <v>117</v>
      </c>
      <c r="V35" s="1"/>
      <c r="W35" s="9"/>
      <c r="X35" s="131"/>
    </row>
    <row r="36" spans="3:24" ht="12.75">
      <c r="C36" s="15"/>
      <c r="D36" s="1" t="s">
        <v>47</v>
      </c>
      <c r="E36" s="1"/>
      <c r="F36" s="1"/>
      <c r="G36" s="12"/>
      <c r="H36" s="1"/>
      <c r="I36" s="15"/>
      <c r="J36" s="1" t="s">
        <v>48</v>
      </c>
      <c r="K36" s="1"/>
      <c r="L36" s="1"/>
      <c r="M36" s="12"/>
      <c r="N36" s="1"/>
      <c r="O36" s="15"/>
      <c r="P36" s="1" t="s">
        <v>48</v>
      </c>
      <c r="Q36" s="1"/>
      <c r="R36" s="1"/>
      <c r="S36" s="12"/>
      <c r="U36" s="116"/>
      <c r="V36" s="1"/>
      <c r="W36" s="1"/>
      <c r="X36" s="131"/>
    </row>
    <row r="37" spans="3:24" ht="12.75">
      <c r="C37" s="15"/>
      <c r="D37" s="97" t="s">
        <v>151</v>
      </c>
      <c r="E37" s="1"/>
      <c r="F37" s="1"/>
      <c r="G37" s="100" t="s">
        <v>101</v>
      </c>
      <c r="H37" s="1"/>
      <c r="I37" s="15"/>
      <c r="J37" s="1" t="s">
        <v>50</v>
      </c>
      <c r="K37" s="1"/>
      <c r="L37" s="1"/>
      <c r="M37" s="100" t="s">
        <v>115</v>
      </c>
      <c r="N37" s="1"/>
      <c r="O37" s="15"/>
      <c r="P37" s="1" t="s">
        <v>49</v>
      </c>
      <c r="Q37" s="1"/>
      <c r="R37" s="1"/>
      <c r="S37" s="100" t="s">
        <v>116</v>
      </c>
      <c r="U37" s="116"/>
      <c r="V37" s="1"/>
      <c r="W37" s="1"/>
      <c r="X37" s="131"/>
    </row>
    <row r="38" spans="3:24" ht="12.75">
      <c r="C38" s="15"/>
      <c r="D38" s="1"/>
      <c r="E38" s="1"/>
      <c r="F38" s="1"/>
      <c r="G38" s="12"/>
      <c r="H38" s="1"/>
      <c r="I38" s="15"/>
      <c r="J38" s="1"/>
      <c r="K38" s="1"/>
      <c r="L38" s="1"/>
      <c r="M38" s="12"/>
      <c r="N38" s="1"/>
      <c r="O38" s="15"/>
      <c r="P38" s="1"/>
      <c r="Q38" s="1"/>
      <c r="R38" s="1"/>
      <c r="S38" s="12"/>
      <c r="U38" s="116"/>
      <c r="V38" s="1"/>
      <c r="W38" s="1"/>
      <c r="X38" s="131"/>
    </row>
    <row r="39" spans="3:24" ht="12.75">
      <c r="C39" s="15"/>
      <c r="D39" s="1"/>
      <c r="E39" s="1"/>
      <c r="F39" s="1"/>
      <c r="G39" s="71" t="s">
        <v>51</v>
      </c>
      <c r="H39" s="1"/>
      <c r="I39" s="15"/>
      <c r="J39" s="1"/>
      <c r="K39" s="1"/>
      <c r="L39" s="1"/>
      <c r="M39" s="71" t="s">
        <v>52</v>
      </c>
      <c r="N39" s="1"/>
      <c r="O39" s="15"/>
      <c r="P39" s="1"/>
      <c r="Q39" s="1"/>
      <c r="R39" s="1"/>
      <c r="S39" s="12"/>
      <c r="U39" s="116"/>
      <c r="V39" s="1"/>
      <c r="W39" s="1"/>
      <c r="X39" s="131"/>
    </row>
    <row r="40" spans="3:24" ht="15">
      <c r="C40" s="15"/>
      <c r="D40" s="8" t="s">
        <v>53</v>
      </c>
      <c r="E40" s="9" t="s">
        <v>54</v>
      </c>
      <c r="F40" s="1"/>
      <c r="G40" s="12"/>
      <c r="H40" s="1"/>
      <c r="I40" s="15"/>
      <c r="J40" s="8" t="s">
        <v>53</v>
      </c>
      <c r="K40" s="9" t="s">
        <v>55</v>
      </c>
      <c r="L40" s="1"/>
      <c r="M40" s="12"/>
      <c r="N40" s="1"/>
      <c r="O40" s="15"/>
      <c r="P40" s="8" t="s">
        <v>53</v>
      </c>
      <c r="Q40" s="9" t="s">
        <v>56</v>
      </c>
      <c r="R40" s="1"/>
      <c r="S40" s="12"/>
      <c r="U40" s="118" t="s">
        <v>130</v>
      </c>
      <c r="V40" s="1"/>
      <c r="W40" s="1"/>
      <c r="X40" s="131"/>
    </row>
    <row r="41" spans="3:24" ht="12.75">
      <c r="C41" s="15"/>
      <c r="D41" s="8" t="s">
        <v>57</v>
      </c>
      <c r="E41" s="1"/>
      <c r="F41" s="1"/>
      <c r="G41" s="12"/>
      <c r="H41" s="1"/>
      <c r="I41" s="15"/>
      <c r="J41" s="8" t="s">
        <v>57</v>
      </c>
      <c r="K41" s="1"/>
      <c r="L41" s="1"/>
      <c r="M41" s="12"/>
      <c r="N41" s="1"/>
      <c r="O41" s="15"/>
      <c r="P41" s="9" t="s">
        <v>57</v>
      </c>
      <c r="Q41" s="1"/>
      <c r="R41" s="1"/>
      <c r="S41" s="12"/>
      <c r="U41" s="119" t="s">
        <v>57</v>
      </c>
      <c r="V41" s="1"/>
      <c r="W41" s="1"/>
      <c r="X41" s="131"/>
    </row>
    <row r="42" spans="3:24" ht="15">
      <c r="C42" s="15"/>
      <c r="D42" s="8" t="s">
        <v>58</v>
      </c>
      <c r="E42" s="11">
        <v>250</v>
      </c>
      <c r="F42" s="18" t="s">
        <v>9</v>
      </c>
      <c r="G42" s="12"/>
      <c r="H42" s="1"/>
      <c r="I42" s="15"/>
      <c r="J42" s="8" t="s">
        <v>58</v>
      </c>
      <c r="K42" s="11">
        <v>150</v>
      </c>
      <c r="L42" s="18" t="s">
        <v>9</v>
      </c>
      <c r="M42" s="12"/>
      <c r="N42" s="1"/>
      <c r="O42" s="15"/>
      <c r="P42" s="8" t="s">
        <v>58</v>
      </c>
      <c r="Q42" s="11">
        <v>150</v>
      </c>
      <c r="R42" s="18" t="s">
        <v>9</v>
      </c>
      <c r="S42" s="12"/>
      <c r="U42" s="120" t="s">
        <v>58</v>
      </c>
      <c r="V42" s="8">
        <v>150</v>
      </c>
      <c r="W42" s="18" t="s">
        <v>9</v>
      </c>
      <c r="X42" s="131"/>
    </row>
    <row r="43" spans="3:24" ht="15">
      <c r="C43" s="72"/>
      <c r="D43" s="31" t="s">
        <v>59</v>
      </c>
      <c r="E43" s="20">
        <v>35</v>
      </c>
      <c r="F43" s="29" t="s">
        <v>10</v>
      </c>
      <c r="G43" s="74"/>
      <c r="H43" s="29"/>
      <c r="I43" s="72"/>
      <c r="J43" s="31" t="s">
        <v>59</v>
      </c>
      <c r="K43" s="20">
        <v>35</v>
      </c>
      <c r="L43" s="1" t="s">
        <v>10</v>
      </c>
      <c r="M43" s="12"/>
      <c r="N43" s="1"/>
      <c r="O43" s="15"/>
      <c r="P43" s="8" t="s">
        <v>59</v>
      </c>
      <c r="Q43" s="73">
        <v>35</v>
      </c>
      <c r="R43" s="29" t="s">
        <v>10</v>
      </c>
      <c r="S43" s="74"/>
      <c r="U43" s="120" t="s">
        <v>59</v>
      </c>
      <c r="V43" s="8">
        <v>35</v>
      </c>
      <c r="W43" s="29" t="s">
        <v>10</v>
      </c>
      <c r="X43" s="131"/>
    </row>
    <row r="44" spans="3:24" ht="15">
      <c r="C44" s="15"/>
      <c r="D44" s="102" t="s">
        <v>133</v>
      </c>
      <c r="E44" s="11">
        <v>100</v>
      </c>
      <c r="F44" s="1" t="s">
        <v>1</v>
      </c>
      <c r="G44" s="12"/>
      <c r="H44" s="1"/>
      <c r="I44" s="15"/>
      <c r="J44" s="8" t="s">
        <v>8</v>
      </c>
      <c r="K44" s="11">
        <v>200</v>
      </c>
      <c r="L44" s="1" t="s">
        <v>1</v>
      </c>
      <c r="M44" s="12" t="s">
        <v>0</v>
      </c>
      <c r="N44" s="1"/>
      <c r="O44" s="15"/>
      <c r="P44" s="8" t="s">
        <v>8</v>
      </c>
      <c r="Q44" s="11">
        <v>100</v>
      </c>
      <c r="R44" s="1" t="s">
        <v>1</v>
      </c>
      <c r="S44" s="12"/>
      <c r="U44" s="120" t="s">
        <v>8</v>
      </c>
      <c r="V44" s="8">
        <v>200</v>
      </c>
      <c r="W44" s="1" t="s">
        <v>1</v>
      </c>
      <c r="X44" s="131"/>
    </row>
    <row r="45" spans="3:24" ht="15">
      <c r="C45" s="15"/>
      <c r="D45" s="8" t="s">
        <v>60</v>
      </c>
      <c r="E45" s="11">
        <v>4.15</v>
      </c>
      <c r="F45" s="5" t="s">
        <v>4</v>
      </c>
      <c r="G45" s="12"/>
      <c r="H45" s="1"/>
      <c r="I45" s="15"/>
      <c r="J45" s="8" t="s">
        <v>60</v>
      </c>
      <c r="K45" s="11">
        <v>4.15</v>
      </c>
      <c r="L45" s="5" t="s">
        <v>4</v>
      </c>
      <c r="M45" s="12"/>
      <c r="N45" s="1"/>
      <c r="O45" s="15"/>
      <c r="P45" s="8" t="s">
        <v>60</v>
      </c>
      <c r="Q45" s="11">
        <v>4.15</v>
      </c>
      <c r="R45" s="5" t="s">
        <v>4</v>
      </c>
      <c r="S45" s="12"/>
      <c r="U45" s="120" t="s">
        <v>60</v>
      </c>
      <c r="V45" s="8">
        <v>4.15</v>
      </c>
      <c r="W45" s="5" t="s">
        <v>4</v>
      </c>
      <c r="X45" s="131"/>
    </row>
    <row r="46" spans="3:24" ht="12.75">
      <c r="C46" s="15"/>
      <c r="D46" s="1" t="s">
        <v>61</v>
      </c>
      <c r="E46" s="1"/>
      <c r="F46" s="1"/>
      <c r="G46" s="12"/>
      <c r="H46" s="1"/>
      <c r="I46" s="15"/>
      <c r="J46" s="1" t="s">
        <v>61</v>
      </c>
      <c r="K46" s="1"/>
      <c r="L46" s="1"/>
      <c r="M46" s="12"/>
      <c r="N46" s="1"/>
      <c r="O46" s="15"/>
      <c r="P46" s="1" t="s">
        <v>61</v>
      </c>
      <c r="Q46" s="1"/>
      <c r="R46" s="1"/>
      <c r="S46" s="12"/>
      <c r="U46" s="116"/>
      <c r="V46" s="1"/>
      <c r="W46" s="1"/>
      <c r="X46" s="130"/>
    </row>
    <row r="47" spans="3:24" ht="15">
      <c r="C47" s="15"/>
      <c r="D47" s="8" t="s">
        <v>62</v>
      </c>
      <c r="E47" s="9" t="s">
        <v>63</v>
      </c>
      <c r="F47" s="1"/>
      <c r="G47" s="12"/>
      <c r="H47" s="1"/>
      <c r="I47" s="15"/>
      <c r="J47" s="8" t="s">
        <v>62</v>
      </c>
      <c r="K47" s="9" t="s">
        <v>63</v>
      </c>
      <c r="L47" s="1"/>
      <c r="M47" s="12"/>
      <c r="N47" s="1"/>
      <c r="O47" s="15"/>
      <c r="P47" s="8" t="s">
        <v>62</v>
      </c>
      <c r="Q47" s="9" t="s">
        <v>63</v>
      </c>
      <c r="R47" s="1"/>
      <c r="S47" s="12"/>
      <c r="U47" s="121" t="s">
        <v>64</v>
      </c>
      <c r="V47" s="1" t="s">
        <v>65</v>
      </c>
      <c r="W47" s="1"/>
      <c r="X47" s="131"/>
    </row>
    <row r="48" spans="3:24" ht="15">
      <c r="C48" s="15"/>
      <c r="D48" s="8" t="s">
        <v>58</v>
      </c>
      <c r="E48" s="8">
        <f>E42</f>
        <v>250</v>
      </c>
      <c r="F48" s="18" t="s">
        <v>9</v>
      </c>
      <c r="G48" s="114" t="s">
        <v>136</v>
      </c>
      <c r="H48" s="9"/>
      <c r="I48" s="15"/>
      <c r="J48" s="8" t="s">
        <v>58</v>
      </c>
      <c r="K48" s="8">
        <f>K42</f>
        <v>150</v>
      </c>
      <c r="L48" s="18" t="s">
        <v>9</v>
      </c>
      <c r="M48" s="114" t="s">
        <v>136</v>
      </c>
      <c r="N48" s="1"/>
      <c r="O48" s="15"/>
      <c r="P48" s="8" t="s">
        <v>58</v>
      </c>
      <c r="Q48" s="8">
        <f>Q42</f>
        <v>150</v>
      </c>
      <c r="R48" s="18" t="s">
        <v>9</v>
      </c>
      <c r="S48" s="114" t="s">
        <v>136</v>
      </c>
      <c r="U48" s="120" t="s">
        <v>66</v>
      </c>
      <c r="V48" s="8">
        <f>V42/1000/1000</f>
        <v>0.00015</v>
      </c>
      <c r="W48" s="9" t="s">
        <v>6</v>
      </c>
      <c r="X48" s="131"/>
    </row>
    <row r="49" spans="3:24" ht="15">
      <c r="C49" s="15"/>
      <c r="D49" s="8" t="s">
        <v>59</v>
      </c>
      <c r="E49" s="8">
        <f>E43</f>
        <v>35</v>
      </c>
      <c r="F49" s="1" t="s">
        <v>10</v>
      </c>
      <c r="G49" s="71" t="s">
        <v>67</v>
      </c>
      <c r="H49" s="9"/>
      <c r="I49" s="15"/>
      <c r="J49" s="8" t="s">
        <v>59</v>
      </c>
      <c r="K49" s="8">
        <f>K43</f>
        <v>35</v>
      </c>
      <c r="L49" s="1" t="s">
        <v>10</v>
      </c>
      <c r="M49" s="71" t="s">
        <v>67</v>
      </c>
      <c r="N49" s="1"/>
      <c r="O49" s="15"/>
      <c r="P49" s="8" t="s">
        <v>59</v>
      </c>
      <c r="Q49" s="8">
        <f>Q43</f>
        <v>35</v>
      </c>
      <c r="R49" s="1" t="s">
        <v>10</v>
      </c>
      <c r="S49" s="71" t="s">
        <v>67</v>
      </c>
      <c r="U49" s="120" t="s">
        <v>68</v>
      </c>
      <c r="V49" s="31">
        <f>V43</f>
        <v>35</v>
      </c>
      <c r="W49" s="9" t="s">
        <v>10</v>
      </c>
      <c r="X49" s="131"/>
    </row>
    <row r="50" spans="3:24" ht="15">
      <c r="C50" s="15"/>
      <c r="D50" s="8" t="s">
        <v>62</v>
      </c>
      <c r="E50" s="30">
        <f>Slurry_Fl_McElvain_d50_Cv(E48,E49)</f>
        <v>1.1099904604529</v>
      </c>
      <c r="F50" s="1" t="s">
        <v>4</v>
      </c>
      <c r="G50" s="12"/>
      <c r="H50" s="1"/>
      <c r="I50" s="15"/>
      <c r="J50" s="8" t="s">
        <v>62</v>
      </c>
      <c r="K50" s="30">
        <f>Slurry_Fl_McElvain_d50_Cv(K48,K49)</f>
        <v>1.0050046556173375</v>
      </c>
      <c r="L50" s="1" t="s">
        <v>4</v>
      </c>
      <c r="M50" s="12"/>
      <c r="N50" s="1"/>
      <c r="O50" s="15"/>
      <c r="P50" s="8" t="s">
        <v>62</v>
      </c>
      <c r="Q50" s="30">
        <f>Slurry_Fl_McElvain_d50_Cv(Q48,Q49)</f>
        <v>1.0050046556173375</v>
      </c>
      <c r="R50" s="1" t="s">
        <v>4</v>
      </c>
      <c r="S50" s="12"/>
      <c r="U50" s="121" t="s">
        <v>64</v>
      </c>
      <c r="V50" s="31">
        <f>3.32*(V49/100)^0.213</f>
        <v>2.6547557929584915</v>
      </c>
      <c r="W50" s="1"/>
      <c r="X50" s="131"/>
    </row>
    <row r="51" spans="3:24" ht="12.75">
      <c r="C51" s="15"/>
      <c r="D51" s="1" t="s">
        <v>69</v>
      </c>
      <c r="E51" s="8"/>
      <c r="F51" s="1"/>
      <c r="G51" s="12"/>
      <c r="H51" s="1"/>
      <c r="I51" s="15"/>
      <c r="J51" s="1" t="s">
        <v>69</v>
      </c>
      <c r="K51" s="8"/>
      <c r="L51" s="1"/>
      <c r="M51" s="12"/>
      <c r="N51" s="1"/>
      <c r="O51" s="15"/>
      <c r="P51" s="1" t="s">
        <v>69</v>
      </c>
      <c r="Q51" s="8"/>
      <c r="R51" s="1"/>
      <c r="S51" s="12"/>
      <c r="U51" s="116" t="s">
        <v>69</v>
      </c>
      <c r="V51" s="1"/>
      <c r="W51" s="1"/>
      <c r="X51" s="131"/>
    </row>
    <row r="52" spans="3:24" ht="15">
      <c r="C52" s="15"/>
      <c r="D52" s="8" t="s">
        <v>53</v>
      </c>
      <c r="E52" s="9" t="s">
        <v>54</v>
      </c>
      <c r="F52" s="1"/>
      <c r="G52" s="12"/>
      <c r="H52" s="1"/>
      <c r="I52" s="15"/>
      <c r="J52" s="8" t="s">
        <v>53</v>
      </c>
      <c r="K52" s="9" t="s">
        <v>55</v>
      </c>
      <c r="L52" s="1"/>
      <c r="M52" s="12"/>
      <c r="N52" s="1"/>
      <c r="O52" s="15"/>
      <c r="P52" s="8" t="s">
        <v>53</v>
      </c>
      <c r="Q52" s="9" t="s">
        <v>56</v>
      </c>
      <c r="R52" s="1"/>
      <c r="S52" s="12"/>
      <c r="U52" s="120" t="s">
        <v>53</v>
      </c>
      <c r="V52" s="17" t="s">
        <v>70</v>
      </c>
      <c r="W52" s="1"/>
      <c r="X52" s="131"/>
    </row>
    <row r="53" spans="3:24" ht="15">
      <c r="C53" s="15"/>
      <c r="D53" s="8" t="s">
        <v>62</v>
      </c>
      <c r="E53" s="30">
        <f>E50</f>
        <v>1.1099904604529</v>
      </c>
      <c r="F53" s="1" t="s">
        <v>4</v>
      </c>
      <c r="G53" s="12"/>
      <c r="H53" s="1"/>
      <c r="I53" s="15"/>
      <c r="J53" s="8" t="s">
        <v>62</v>
      </c>
      <c r="K53" s="30">
        <v>1.0050046556173375</v>
      </c>
      <c r="L53" s="1" t="s">
        <v>4</v>
      </c>
      <c r="M53" s="12"/>
      <c r="N53" s="1"/>
      <c r="O53" s="15"/>
      <c r="P53" s="8" t="s">
        <v>62</v>
      </c>
      <c r="Q53" s="30">
        <f>Q50</f>
        <v>1.0050046556173375</v>
      </c>
      <c r="R53" s="1" t="s">
        <v>4</v>
      </c>
      <c r="S53" s="12"/>
      <c r="U53" s="121" t="s">
        <v>64</v>
      </c>
      <c r="V53" s="75">
        <f>V50</f>
        <v>2.6547557929584915</v>
      </c>
      <c r="W53" s="1"/>
      <c r="X53" s="131"/>
    </row>
    <row r="54" spans="3:24" ht="15">
      <c r="C54" s="15"/>
      <c r="D54" s="8" t="s">
        <v>71</v>
      </c>
      <c r="E54" s="31">
        <v>9.80665</v>
      </c>
      <c r="F54" s="1" t="s">
        <v>72</v>
      </c>
      <c r="G54" s="12"/>
      <c r="H54" s="1"/>
      <c r="I54" s="15"/>
      <c r="J54" s="8" t="s">
        <v>71</v>
      </c>
      <c r="K54" s="31">
        <v>9.80665</v>
      </c>
      <c r="L54" s="1" t="s">
        <v>72</v>
      </c>
      <c r="M54" s="12"/>
      <c r="N54" s="1"/>
      <c r="O54" s="15"/>
      <c r="P54" s="8" t="s">
        <v>71</v>
      </c>
      <c r="Q54" s="31">
        <v>9.80665</v>
      </c>
      <c r="R54" s="1" t="s">
        <v>72</v>
      </c>
      <c r="S54" s="12"/>
      <c r="U54" s="122" t="s">
        <v>71</v>
      </c>
      <c r="V54" s="30">
        <v>9.80665</v>
      </c>
      <c r="W54" s="9" t="s">
        <v>73</v>
      </c>
      <c r="X54" s="131"/>
    </row>
    <row r="55" spans="3:24" ht="15">
      <c r="C55" s="15"/>
      <c r="D55" s="102" t="s">
        <v>133</v>
      </c>
      <c r="E55" s="115">
        <f>E44</f>
        <v>100</v>
      </c>
      <c r="F55" s="184" t="s">
        <v>1</v>
      </c>
      <c r="G55" s="12"/>
      <c r="H55" s="1"/>
      <c r="I55" s="15"/>
      <c r="J55" s="102" t="s">
        <v>133</v>
      </c>
      <c r="K55" s="115">
        <f>K44</f>
        <v>200</v>
      </c>
      <c r="L55" s="184" t="s">
        <v>1</v>
      </c>
      <c r="M55" s="12"/>
      <c r="N55" s="1"/>
      <c r="O55" s="15"/>
      <c r="P55" s="102" t="s">
        <v>133</v>
      </c>
      <c r="Q55" s="115">
        <f>Q44</f>
        <v>100</v>
      </c>
      <c r="R55" s="184" t="s">
        <v>1</v>
      </c>
      <c r="S55" s="12"/>
      <c r="U55" s="123" t="s">
        <v>133</v>
      </c>
      <c r="V55" s="115">
        <f>V44</f>
        <v>200</v>
      </c>
      <c r="W55" s="99" t="s">
        <v>1</v>
      </c>
      <c r="X55" s="131"/>
    </row>
    <row r="56" spans="3:24" ht="12.75">
      <c r="C56" s="15"/>
      <c r="D56" s="102" t="s">
        <v>134</v>
      </c>
      <c r="E56" s="75" t="s">
        <v>2</v>
      </c>
      <c r="F56" s="1"/>
      <c r="G56" s="12"/>
      <c r="H56" s="1"/>
      <c r="I56" s="15"/>
      <c r="J56" s="102" t="s">
        <v>134</v>
      </c>
      <c r="K56" s="75" t="s">
        <v>2</v>
      </c>
      <c r="L56" s="1"/>
      <c r="M56" s="12"/>
      <c r="N56" s="1"/>
      <c r="O56" s="15"/>
      <c r="P56" s="102" t="s">
        <v>134</v>
      </c>
      <c r="Q56" s="75" t="s">
        <v>2</v>
      </c>
      <c r="R56" s="1"/>
      <c r="S56" s="12"/>
      <c r="U56" s="123" t="s">
        <v>134</v>
      </c>
      <c r="V56" s="75" t="s">
        <v>2</v>
      </c>
      <c r="W56" s="9"/>
      <c r="X56" s="131"/>
    </row>
    <row r="57" spans="3:24" ht="15">
      <c r="C57" s="15"/>
      <c r="D57" s="102" t="s">
        <v>135</v>
      </c>
      <c r="E57" s="75">
        <f>Pipe_SI_CS_Dint_dn_sch(E55,E56)</f>
        <v>102.25999999999999</v>
      </c>
      <c r="F57" s="184" t="s">
        <v>1</v>
      </c>
      <c r="G57" s="12"/>
      <c r="H57" s="1"/>
      <c r="I57" s="15"/>
      <c r="J57" s="102" t="s">
        <v>135</v>
      </c>
      <c r="K57" s="75">
        <f>Pipe_SI_CS_Dint_dn_sch(K55,K56)</f>
        <v>202.74</v>
      </c>
      <c r="L57" s="184" t="s">
        <v>1</v>
      </c>
      <c r="M57" s="12"/>
      <c r="N57" s="1"/>
      <c r="O57" s="15"/>
      <c r="P57" s="102" t="s">
        <v>135</v>
      </c>
      <c r="Q57" s="75">
        <f>Pipe_SI_CS_Dint_dn_sch(Q55,Q56)</f>
        <v>102.25999999999999</v>
      </c>
      <c r="R57" s="184" t="s">
        <v>1</v>
      </c>
      <c r="S57" s="12"/>
      <c r="U57" s="123" t="s">
        <v>135</v>
      </c>
      <c r="V57" s="75">
        <f>Pipe_SI_CS_Dint_dn_sch(V55,V56)</f>
        <v>202.74</v>
      </c>
      <c r="W57" s="99" t="s">
        <v>1</v>
      </c>
      <c r="X57" s="131"/>
    </row>
    <row r="58" spans="3:24" ht="15">
      <c r="C58" s="15"/>
      <c r="D58" s="102" t="s">
        <v>135</v>
      </c>
      <c r="E58" s="8">
        <f>E57/1000</f>
        <v>0.10225999999999999</v>
      </c>
      <c r="F58" s="1" t="s">
        <v>75</v>
      </c>
      <c r="G58" s="12"/>
      <c r="H58" s="1"/>
      <c r="I58" s="15"/>
      <c r="J58" s="102" t="s">
        <v>135</v>
      </c>
      <c r="K58" s="30">
        <f>K57/1000</f>
        <v>0.20274</v>
      </c>
      <c r="L58" s="1" t="s">
        <v>75</v>
      </c>
      <c r="M58" s="12"/>
      <c r="N58" s="1"/>
      <c r="O58" s="15"/>
      <c r="P58" s="102" t="s">
        <v>135</v>
      </c>
      <c r="Q58" s="30">
        <f>Q57/1000</f>
        <v>0.10225999999999999</v>
      </c>
      <c r="R58" s="1" t="s">
        <v>75</v>
      </c>
      <c r="S58" s="12"/>
      <c r="U58" s="123" t="s">
        <v>135</v>
      </c>
      <c r="V58" s="30">
        <f>V57/1000</f>
        <v>0.20274</v>
      </c>
      <c r="W58" s="9" t="s">
        <v>6</v>
      </c>
      <c r="X58" s="131"/>
    </row>
    <row r="59" spans="3:24" ht="15">
      <c r="C59" s="15"/>
      <c r="D59" s="8" t="s">
        <v>60</v>
      </c>
      <c r="E59" s="8">
        <f>E45</f>
        <v>4.15</v>
      </c>
      <c r="F59" s="1" t="s">
        <v>4</v>
      </c>
      <c r="G59" s="12"/>
      <c r="H59" s="1"/>
      <c r="I59" s="15"/>
      <c r="J59" s="8" t="s">
        <v>60</v>
      </c>
      <c r="K59" s="8">
        <f>K45</f>
        <v>4.15</v>
      </c>
      <c r="L59" s="1" t="s">
        <v>4</v>
      </c>
      <c r="M59" s="12"/>
      <c r="N59" s="1"/>
      <c r="O59" s="15"/>
      <c r="P59" s="8" t="s">
        <v>60</v>
      </c>
      <c r="Q59" s="8">
        <f>Q45</f>
        <v>4.15</v>
      </c>
      <c r="R59" s="1" t="s">
        <v>4</v>
      </c>
      <c r="S59" s="12"/>
      <c r="U59" s="120" t="s">
        <v>60</v>
      </c>
      <c r="V59" s="8">
        <f>V45</f>
        <v>4.15</v>
      </c>
      <c r="W59" s="9" t="s">
        <v>7</v>
      </c>
      <c r="X59" s="131"/>
    </row>
    <row r="60" spans="3:24" ht="15.75" thickBot="1">
      <c r="C60" s="16"/>
      <c r="D60" s="7" t="s">
        <v>53</v>
      </c>
      <c r="E60" s="76">
        <f>E53*(2*E54*E58*(E59-1))^0.5</f>
        <v>2.789990683622069</v>
      </c>
      <c r="F60" s="77" t="s">
        <v>76</v>
      </c>
      <c r="G60" s="13"/>
      <c r="H60" s="1"/>
      <c r="I60" s="16"/>
      <c r="J60" s="7" t="s">
        <v>53</v>
      </c>
      <c r="K60" s="76">
        <f>1.25*K53*(2*K54*K58*(K59-1))^0.25</f>
        <v>2.3633511440262738</v>
      </c>
      <c r="L60" s="77" t="s">
        <v>76</v>
      </c>
      <c r="M60" s="13"/>
      <c r="N60" s="1"/>
      <c r="O60" s="16"/>
      <c r="P60" s="7" t="s">
        <v>53</v>
      </c>
      <c r="Q60" s="78">
        <f>1.1*Q53*(2*Q54*Q58*(Q59-1)^0.6)^0.5</f>
        <v>2.208931023456171</v>
      </c>
      <c r="R60" s="77" t="s">
        <v>76</v>
      </c>
      <c r="S60" s="13"/>
      <c r="U60" s="126" t="s">
        <v>77</v>
      </c>
      <c r="V60" s="127">
        <f>V53*((2*V54*V58*(V59-1))^0.5)*(V48/V58)^(1/6)</f>
        <v>2.825640327770675</v>
      </c>
      <c r="W60" s="128" t="s">
        <v>78</v>
      </c>
      <c r="X60" s="132"/>
    </row>
    <row r="61" spans="8:22" ht="13.5" thickTop="1">
      <c r="H61" s="1"/>
      <c r="I61" s="1"/>
      <c r="J61" s="1"/>
      <c r="K61" s="2"/>
      <c r="V61" t="s">
        <v>0</v>
      </c>
    </row>
    <row r="62" spans="3:17" ht="12.75">
      <c r="C62" s="79"/>
      <c r="D62" s="80" t="s">
        <v>79</v>
      </c>
      <c r="E62" s="81" t="s">
        <v>131</v>
      </c>
      <c r="F62" s="82"/>
      <c r="G62" s="82"/>
      <c r="I62" s="82" t="s">
        <v>0</v>
      </c>
      <c r="J62" s="80" t="s">
        <v>79</v>
      </c>
      <c r="K62" s="81" t="s">
        <v>131</v>
      </c>
      <c r="L62" s="82"/>
      <c r="M62" s="82"/>
      <c r="O62" s="82" t="s">
        <v>0</v>
      </c>
      <c r="P62" s="80" t="s">
        <v>79</v>
      </c>
      <c r="Q62" s="81" t="s">
        <v>131</v>
      </c>
    </row>
    <row r="63" spans="4:18" ht="15">
      <c r="D63" s="83" t="s">
        <v>80</v>
      </c>
      <c r="E63" s="84">
        <v>250</v>
      </c>
      <c r="F63" s="85" t="s">
        <v>1</v>
      </c>
      <c r="G63" s="82"/>
      <c r="J63" s="83" t="s">
        <v>80</v>
      </c>
      <c r="K63" s="84">
        <f>K42</f>
        <v>150</v>
      </c>
      <c r="L63" s="85" t="s">
        <v>1</v>
      </c>
      <c r="M63" s="82"/>
      <c r="P63" s="8" t="s">
        <v>58</v>
      </c>
      <c r="Q63" s="11">
        <f>Q42</f>
        <v>150</v>
      </c>
      <c r="R63" s="18" t="s">
        <v>9</v>
      </c>
    </row>
    <row r="64" spans="4:18" ht="15">
      <c r="D64" s="86" t="s">
        <v>81</v>
      </c>
      <c r="E64" s="87">
        <v>35</v>
      </c>
      <c r="F64" s="88" t="s">
        <v>10</v>
      </c>
      <c r="G64" s="82"/>
      <c r="J64" s="86" t="s">
        <v>81</v>
      </c>
      <c r="K64" s="84">
        <f>K43</f>
        <v>35</v>
      </c>
      <c r="L64" s="88" t="s">
        <v>10</v>
      </c>
      <c r="M64" s="82"/>
      <c r="P64" s="31" t="s">
        <v>59</v>
      </c>
      <c r="Q64" s="11">
        <f>Q43</f>
        <v>35</v>
      </c>
      <c r="R64" s="29" t="s">
        <v>10</v>
      </c>
    </row>
    <row r="65" spans="4:18" ht="12.75">
      <c r="D65" s="83" t="s">
        <v>8</v>
      </c>
      <c r="E65" s="84">
        <v>100</v>
      </c>
      <c r="F65" s="89" t="s">
        <v>1</v>
      </c>
      <c r="G65" s="82"/>
      <c r="J65" s="83" t="s">
        <v>8</v>
      </c>
      <c r="K65" s="84">
        <f>K44</f>
        <v>200</v>
      </c>
      <c r="L65" s="89" t="s">
        <v>1</v>
      </c>
      <c r="M65" s="82"/>
      <c r="P65" s="8" t="s">
        <v>8</v>
      </c>
      <c r="Q65" s="11">
        <v>100</v>
      </c>
      <c r="R65" s="1" t="s">
        <v>1</v>
      </c>
    </row>
    <row r="66" spans="4:18" ht="15">
      <c r="D66" s="83" t="s">
        <v>82</v>
      </c>
      <c r="E66" s="84">
        <v>4.15</v>
      </c>
      <c r="F66" s="90" t="s">
        <v>4</v>
      </c>
      <c r="G66" s="82"/>
      <c r="J66" s="83" t="s">
        <v>82</v>
      </c>
      <c r="K66" s="84">
        <f>K45</f>
        <v>4.15</v>
      </c>
      <c r="L66" s="90" t="s">
        <v>4</v>
      </c>
      <c r="M66" s="82"/>
      <c r="P66" s="8" t="s">
        <v>60</v>
      </c>
      <c r="Q66" s="11">
        <f>Q45</f>
        <v>4.15</v>
      </c>
      <c r="R66" s="5" t="s">
        <v>4</v>
      </c>
    </row>
    <row r="67" spans="4:18" ht="12.75">
      <c r="D67" s="79" t="s">
        <v>79</v>
      </c>
      <c r="E67" s="95">
        <f>Slurry_Limit_Deposition_Velocity_JRI_SI_d50_Cv_dn_Ss(E63,E64,E65,E66)</f>
        <v>2.790467180220117</v>
      </c>
      <c r="F67" s="82" t="s">
        <v>78</v>
      </c>
      <c r="G67" s="82"/>
      <c r="J67" s="79" t="s">
        <v>79</v>
      </c>
      <c r="K67" s="95">
        <f>Slurry_Limit_Deposition_Velocity_JRI_SI_d50_Cv_dn_Ss(K63,K64,K65,K66)</f>
        <v>2.363552951277558</v>
      </c>
      <c r="L67" s="82" t="s">
        <v>78</v>
      </c>
      <c r="M67" s="82"/>
      <c r="P67" s="4" t="s">
        <v>79</v>
      </c>
      <c r="Q67" s="95">
        <f>Slurry_Limit_Deposition_Velocity_JRI_SI_d50_Cv_dn_Ss(Q63,Q64,Q65,Q66)</f>
        <v>2.2093082821058783</v>
      </c>
      <c r="R67" s="5" t="s">
        <v>78</v>
      </c>
    </row>
    <row r="68" spans="4:18" s="3" customFormat="1" ht="12.75">
      <c r="D68" s="79"/>
      <c r="E68" s="91"/>
      <c r="F68" s="92"/>
      <c r="G68" s="92"/>
      <c r="J68" s="79"/>
      <c r="K68" s="91"/>
      <c r="L68" s="92"/>
      <c r="M68" s="92"/>
      <c r="P68" s="4"/>
      <c r="Q68" s="93"/>
      <c r="R68" s="5"/>
    </row>
    <row r="69" spans="3:17" ht="12.75">
      <c r="C69" s="79"/>
      <c r="D69" s="80" t="s">
        <v>79</v>
      </c>
      <c r="E69" s="94" t="s">
        <v>132</v>
      </c>
      <c r="F69" s="82"/>
      <c r="G69" s="82"/>
      <c r="J69" s="80" t="s">
        <v>79</v>
      </c>
      <c r="K69" s="94" t="s">
        <v>132</v>
      </c>
      <c r="L69" s="82"/>
      <c r="M69" s="82"/>
      <c r="P69" s="80" t="s">
        <v>79</v>
      </c>
      <c r="Q69" s="94" t="s">
        <v>132</v>
      </c>
    </row>
    <row r="70" spans="4:18" ht="15">
      <c r="D70" s="8" t="s">
        <v>58</v>
      </c>
      <c r="E70" s="11">
        <f>E42</f>
        <v>250</v>
      </c>
      <c r="F70" s="18" t="s">
        <v>9</v>
      </c>
      <c r="J70" s="8" t="s">
        <v>58</v>
      </c>
      <c r="K70" s="11">
        <f>K42</f>
        <v>150</v>
      </c>
      <c r="L70" s="18" t="s">
        <v>9</v>
      </c>
      <c r="P70" s="8" t="s">
        <v>58</v>
      </c>
      <c r="Q70" s="11">
        <f>Q42</f>
        <v>150</v>
      </c>
      <c r="R70" s="18" t="s">
        <v>9</v>
      </c>
    </row>
    <row r="71" spans="4:18" ht="15">
      <c r="D71" s="31" t="s">
        <v>59</v>
      </c>
      <c r="E71" s="11">
        <f>E43</f>
        <v>35</v>
      </c>
      <c r="F71" s="29" t="s">
        <v>10</v>
      </c>
      <c r="J71" s="31" t="s">
        <v>59</v>
      </c>
      <c r="K71" s="11">
        <f>K43</f>
        <v>35</v>
      </c>
      <c r="L71" s="29" t="s">
        <v>10</v>
      </c>
      <c r="P71" s="31" t="s">
        <v>59</v>
      </c>
      <c r="Q71" s="11">
        <f>Q43</f>
        <v>35</v>
      </c>
      <c r="R71" s="29" t="s">
        <v>10</v>
      </c>
    </row>
    <row r="72" spans="4:18" ht="12.75">
      <c r="D72" s="8" t="s">
        <v>8</v>
      </c>
      <c r="E72" s="19">
        <v>4</v>
      </c>
      <c r="F72" s="1" t="s">
        <v>5</v>
      </c>
      <c r="J72" s="8" t="s">
        <v>8</v>
      </c>
      <c r="K72" s="20">
        <v>8</v>
      </c>
      <c r="L72" s="1" t="s">
        <v>5</v>
      </c>
      <c r="P72" s="8" t="s">
        <v>8</v>
      </c>
      <c r="Q72" s="19">
        <v>4</v>
      </c>
      <c r="R72" s="1" t="s">
        <v>5</v>
      </c>
    </row>
    <row r="73" spans="4:18" ht="15">
      <c r="D73" s="8" t="s">
        <v>60</v>
      </c>
      <c r="E73" s="11">
        <f>E45</f>
        <v>4.15</v>
      </c>
      <c r="F73" s="5" t="s">
        <v>4</v>
      </c>
      <c r="J73" s="8" t="s">
        <v>60</v>
      </c>
      <c r="K73" s="11">
        <f>K45</f>
        <v>4.15</v>
      </c>
      <c r="L73" s="5" t="s">
        <v>4</v>
      </c>
      <c r="P73" s="8" t="s">
        <v>60</v>
      </c>
      <c r="Q73" s="11">
        <f>Q45</f>
        <v>4.15</v>
      </c>
      <c r="R73" s="5" t="s">
        <v>4</v>
      </c>
    </row>
    <row r="74" spans="4:18" ht="12.75">
      <c r="D74" s="4" t="s">
        <v>79</v>
      </c>
      <c r="E74" s="95">
        <f>Slurry_Limit_Deposition_Velocity_JRI_Imp_d50_Cv_dn_Ss(E70,E71,E72,E73)</f>
        <v>2.790467180220117</v>
      </c>
      <c r="F74" s="5" t="s">
        <v>78</v>
      </c>
      <c r="J74" s="4" t="s">
        <v>79</v>
      </c>
      <c r="K74" s="95">
        <f>Slurry_Limit_Deposition_Velocity_JRI_Imp_d50_Cv_dn_Ss(K70,K71,K72,K73)</f>
        <v>2.363552951277558</v>
      </c>
      <c r="L74" s="5" t="s">
        <v>78</v>
      </c>
      <c r="P74" s="4" t="s">
        <v>79</v>
      </c>
      <c r="Q74" s="95">
        <f>Slurry_Limit_Deposition_Velocity_JRI_Imp_d50_Cv_dn_Ss(Q70,Q71,Q72,Q73)</f>
        <v>2.2093082821058783</v>
      </c>
      <c r="R74" s="5" t="s">
        <v>78</v>
      </c>
    </row>
  </sheetData>
  <sheetProtection/>
  <printOptions/>
  <pageMargins left="0.7" right="0.7" top="0.75" bottom="0.75" header="0.3" footer="0.3"/>
  <pageSetup orientation="portrait" paperSize="9"/>
  <legacyDrawing r:id="rId5"/>
  <oleObjects>
    <oleObject progId="Equation.3" shapeId="1245446" r:id="rId1"/>
    <oleObject progId="Equation.3" shapeId="1245445" r:id="rId2"/>
    <oleObject progId="Equation.3" shapeId="1245444" r:id="rId3"/>
    <oleObject progId="Equation.3" shapeId="1245443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B2:B2"/>
  <sheetViews>
    <sheetView showGridLines="0" zoomScalePageLayoutView="0" workbookViewId="0" topLeftCell="A1">
      <selection activeCell="A1" sqref="A1"/>
    </sheetView>
  </sheetViews>
  <sheetFormatPr defaultColWidth="11.57421875" defaultRowHeight="12.75"/>
  <sheetData>
    <row r="2" ht="12.75">
      <c r="B2" s="98" t="s">
        <v>147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B2:B2"/>
  <sheetViews>
    <sheetView showGridLines="0" zoomScalePageLayoutView="0" workbookViewId="0" topLeftCell="A1">
      <selection activeCell="A1" sqref="A1"/>
    </sheetView>
  </sheetViews>
  <sheetFormatPr defaultColWidth="11.57421875" defaultRowHeight="12.75"/>
  <sheetData>
    <row r="2" ht="12.75">
      <c r="B2" s="98" t="s">
        <v>147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B2:J66"/>
  <sheetViews>
    <sheetView showGridLines="0" zoomScalePageLayoutView="0" workbookViewId="0" topLeftCell="A1">
      <selection activeCell="A1" sqref="A1"/>
    </sheetView>
  </sheetViews>
  <sheetFormatPr defaultColWidth="11.57421875" defaultRowHeight="12.75"/>
  <sheetData>
    <row r="2" spans="2:3" ht="12.75">
      <c r="B2" s="98" t="s">
        <v>146</v>
      </c>
      <c r="C2" s="98" t="s">
        <v>147</v>
      </c>
    </row>
    <row r="29" ht="12.75">
      <c r="B29" s="98" t="s">
        <v>0</v>
      </c>
    </row>
    <row r="30" ht="12.75">
      <c r="B30" s="98" t="s">
        <v>0</v>
      </c>
    </row>
    <row r="31" ht="12.75">
      <c r="B31" s="98" t="s">
        <v>0</v>
      </c>
    </row>
    <row r="32" ht="12.75">
      <c r="B32" s="98" t="s">
        <v>0</v>
      </c>
    </row>
    <row r="33" ht="12.75">
      <c r="B33" s="98" t="s">
        <v>0</v>
      </c>
    </row>
    <row r="34" ht="12.75">
      <c r="B34" s="98" t="s">
        <v>0</v>
      </c>
    </row>
    <row r="35" ht="12.75">
      <c r="B35" s="98" t="s">
        <v>0</v>
      </c>
    </row>
    <row r="46" ht="13.5" thickBot="1"/>
    <row r="47" spans="2:10" ht="13.5" thickTop="1">
      <c r="B47" s="124" t="s">
        <v>43</v>
      </c>
      <c r="C47" s="135" t="s">
        <v>145</v>
      </c>
      <c r="D47" s="125"/>
      <c r="E47" s="129"/>
      <c r="G47" s="124" t="s">
        <v>43</v>
      </c>
      <c r="H47" s="135" t="s">
        <v>145</v>
      </c>
      <c r="I47" s="125"/>
      <c r="J47" s="129"/>
    </row>
    <row r="48" spans="2:10" ht="12.75">
      <c r="B48" s="116"/>
      <c r="C48" s="65" t="s">
        <v>33</v>
      </c>
      <c r="D48" s="11"/>
      <c r="E48" s="130" t="s">
        <v>0</v>
      </c>
      <c r="G48" s="116"/>
      <c r="H48" s="65" t="s">
        <v>33</v>
      </c>
      <c r="I48" s="11"/>
      <c r="J48" s="130" t="s">
        <v>0</v>
      </c>
    </row>
    <row r="49" spans="2:10" ht="12.75">
      <c r="B49" s="117" t="s">
        <v>117</v>
      </c>
      <c r="C49" s="1"/>
      <c r="D49" s="9"/>
      <c r="E49" s="131"/>
      <c r="G49" s="117" t="s">
        <v>117</v>
      </c>
      <c r="H49" s="1"/>
      <c r="I49" s="9"/>
      <c r="J49" s="131"/>
    </row>
    <row r="50" spans="2:10" ht="12.75">
      <c r="B50" s="116"/>
      <c r="C50" s="1"/>
      <c r="D50" s="1"/>
      <c r="E50" s="131"/>
      <c r="G50" s="116"/>
      <c r="H50" s="1"/>
      <c r="I50" s="1"/>
      <c r="J50" s="131"/>
    </row>
    <row r="51" spans="2:10" ht="12.75">
      <c r="B51" s="116"/>
      <c r="C51" s="1"/>
      <c r="D51" s="1"/>
      <c r="E51" s="131"/>
      <c r="G51" s="116"/>
      <c r="H51" s="1"/>
      <c r="I51" s="1"/>
      <c r="J51" s="131"/>
    </row>
    <row r="52" spans="2:10" ht="12.75">
      <c r="B52" s="116"/>
      <c r="C52" s="1"/>
      <c r="D52" s="1"/>
      <c r="E52" s="131"/>
      <c r="G52" s="116"/>
      <c r="H52" s="1"/>
      <c r="I52" s="1"/>
      <c r="J52" s="131"/>
    </row>
    <row r="53" spans="2:10" ht="12.75">
      <c r="B53" s="116"/>
      <c r="C53" s="1"/>
      <c r="D53" s="1"/>
      <c r="E53" s="131"/>
      <c r="G53" s="116"/>
      <c r="H53" s="1"/>
      <c r="I53" s="1"/>
      <c r="J53" s="131"/>
    </row>
    <row r="54" spans="2:10" ht="15">
      <c r="B54" s="118" t="s">
        <v>130</v>
      </c>
      <c r="C54" s="1"/>
      <c r="D54" s="1"/>
      <c r="E54" s="131"/>
      <c r="G54" s="118" t="s">
        <v>130</v>
      </c>
      <c r="H54" s="1"/>
      <c r="I54" s="1"/>
      <c r="J54" s="131"/>
    </row>
    <row r="55" spans="2:10" ht="12.75">
      <c r="B55" s="119" t="s">
        <v>57</v>
      </c>
      <c r="C55" s="1"/>
      <c r="D55" s="1"/>
      <c r="E55" s="131"/>
      <c r="G55" s="119" t="s">
        <v>57</v>
      </c>
      <c r="H55" s="1"/>
      <c r="I55" s="1"/>
      <c r="J55" s="131"/>
    </row>
    <row r="56" spans="2:10" ht="15">
      <c r="B56" s="120" t="s">
        <v>58</v>
      </c>
      <c r="C56" s="8">
        <v>150</v>
      </c>
      <c r="D56" s="18" t="s">
        <v>9</v>
      </c>
      <c r="E56" s="131"/>
      <c r="G56" s="120" t="s">
        <v>58</v>
      </c>
      <c r="H56" s="8">
        <v>150</v>
      </c>
      <c r="I56" s="18" t="s">
        <v>9</v>
      </c>
      <c r="J56" s="131"/>
    </row>
    <row r="57" spans="2:10" ht="15">
      <c r="B57" s="120" t="s">
        <v>59</v>
      </c>
      <c r="C57" s="8">
        <v>1</v>
      </c>
      <c r="D57" s="29" t="s">
        <v>10</v>
      </c>
      <c r="E57" s="131"/>
      <c r="G57" s="120" t="s">
        <v>59</v>
      </c>
      <c r="H57" s="8">
        <v>50</v>
      </c>
      <c r="I57" s="29" t="s">
        <v>10</v>
      </c>
      <c r="J57" s="131"/>
    </row>
    <row r="58" spans="2:10" ht="12.75">
      <c r="B58" s="120" t="s">
        <v>8</v>
      </c>
      <c r="C58" s="8">
        <v>200</v>
      </c>
      <c r="D58" s="1" t="s">
        <v>1</v>
      </c>
      <c r="E58" s="131"/>
      <c r="G58" s="120" t="s">
        <v>8</v>
      </c>
      <c r="H58" s="8">
        <v>200</v>
      </c>
      <c r="I58" s="1" t="s">
        <v>1</v>
      </c>
      <c r="J58" s="131"/>
    </row>
    <row r="59" spans="2:10" ht="15">
      <c r="B59" s="120" t="s">
        <v>60</v>
      </c>
      <c r="C59" s="8">
        <v>4.15</v>
      </c>
      <c r="D59" s="5" t="s">
        <v>4</v>
      </c>
      <c r="E59" s="131"/>
      <c r="G59" s="120" t="s">
        <v>60</v>
      </c>
      <c r="H59" s="8">
        <v>4.15</v>
      </c>
      <c r="I59" s="5" t="s">
        <v>4</v>
      </c>
      <c r="J59" s="131"/>
    </row>
    <row r="60" spans="2:10" ht="12.75">
      <c r="B60" s="116"/>
      <c r="C60" s="1"/>
      <c r="D60" s="1"/>
      <c r="E60" s="130"/>
      <c r="G60" s="116"/>
      <c r="H60" s="1"/>
      <c r="I60" s="1"/>
      <c r="J60" s="130"/>
    </row>
    <row r="61" spans="2:10" ht="13.5">
      <c r="B61" s="121" t="s">
        <v>64</v>
      </c>
      <c r="C61" s="1" t="s">
        <v>65</v>
      </c>
      <c r="D61" s="1"/>
      <c r="E61" s="131"/>
      <c r="G61" s="121" t="s">
        <v>64</v>
      </c>
      <c r="H61" s="1" t="s">
        <v>65</v>
      </c>
      <c r="I61" s="1"/>
      <c r="J61" s="131"/>
    </row>
    <row r="62" spans="2:10" ht="15">
      <c r="B62" s="120" t="s">
        <v>66</v>
      </c>
      <c r="C62" s="8">
        <f>C56/1000/1000</f>
        <v>0.00015</v>
      </c>
      <c r="D62" s="9" t="s">
        <v>6</v>
      </c>
      <c r="E62" s="131"/>
      <c r="G62" s="120" t="s">
        <v>66</v>
      </c>
      <c r="H62" s="8">
        <f>H56/1000/1000</f>
        <v>0.00015</v>
      </c>
      <c r="I62" s="9" t="s">
        <v>6</v>
      </c>
      <c r="J62" s="131"/>
    </row>
    <row r="63" spans="2:10" ht="15">
      <c r="B63" s="120" t="s">
        <v>68</v>
      </c>
      <c r="C63" s="31">
        <f>C57</f>
        <v>1</v>
      </c>
      <c r="D63" s="9" t="s">
        <v>10</v>
      </c>
      <c r="E63" s="131"/>
      <c r="G63" s="120" t="s">
        <v>68</v>
      </c>
      <c r="H63" s="31">
        <f>H57</f>
        <v>50</v>
      </c>
      <c r="I63" s="9" t="s">
        <v>10</v>
      </c>
      <c r="J63" s="131"/>
    </row>
    <row r="64" spans="2:10" ht="13.5">
      <c r="B64" s="121" t="s">
        <v>64</v>
      </c>
      <c r="C64" s="31">
        <f>3.32*(C63/100)^0.213</f>
        <v>1.2449103674550055</v>
      </c>
      <c r="D64" s="1"/>
      <c r="E64" s="131"/>
      <c r="G64" s="121" t="s">
        <v>64</v>
      </c>
      <c r="H64" s="31">
        <f>3.32*(H63/100)^0.213</f>
        <v>2.8643012638816177</v>
      </c>
      <c r="I64" s="1"/>
      <c r="J64" s="131"/>
    </row>
    <row r="66" ht="12.75">
      <c r="B66" t="s">
        <v>140</v>
      </c>
    </row>
  </sheetData>
  <sheetProtection/>
  <printOptions/>
  <pageMargins left="0.7" right="0.7" top="0.75" bottom="0.75" header="0.3" footer="0.3"/>
  <pageSetup orientation="portrait" paperSize="9"/>
  <drawing r:id="rId4"/>
  <legacyDrawing r:id="rId3"/>
  <oleObjects>
    <oleObject progId="Equation.3" shapeId="1245442" r:id="rId1"/>
    <oleObject progId="Equation.3" shapeId="1245441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3:B8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>
    <row r="3" spans="1:2" ht="13.5">
      <c r="A3" s="2" t="s">
        <v>36</v>
      </c>
      <c r="B3" s="133" t="s">
        <v>143</v>
      </c>
    </row>
    <row r="4" ht="13.5">
      <c r="B4" s="133" t="s">
        <v>144</v>
      </c>
    </row>
    <row r="5" ht="13.5">
      <c r="B5" s="133">
        <v>1993</v>
      </c>
    </row>
    <row r="7" spans="1:2" ht="12.75">
      <c r="A7" s="136" t="s">
        <v>147</v>
      </c>
      <c r="B7" s="137" t="s">
        <v>148</v>
      </c>
    </row>
    <row r="8" ht="12.75">
      <c r="B8" s="137" t="s">
        <v>149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Windows User</cp:lastModifiedBy>
  <cp:lastPrinted>2010-12-14T13:37:17Z</cp:lastPrinted>
  <dcterms:created xsi:type="dcterms:W3CDTF">2007-09-07T20:54:03Z</dcterms:created>
  <dcterms:modified xsi:type="dcterms:W3CDTF">2017-07-01T18:41:26Z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